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1 investimentos\"/>
    </mc:Choice>
  </mc:AlternateContent>
  <xr:revisionPtr revIDLastSave="0" documentId="13_ncr:1_{463741D1-C0B5-4294-85EA-4DF358ECCE12}" xr6:coauthVersionLast="47" xr6:coauthVersionMax="47" xr10:uidLastSave="{00000000-0000-0000-0000-000000000000}"/>
  <bookViews>
    <workbookView xWindow="-110" yWindow="-110" windowWidth="19420" windowHeight="11020" activeTab="3" xr2:uid="{A7240727-D5F6-4277-B326-58055959C0C0}"/>
  </bookViews>
  <sheets>
    <sheet name="Prefixado" sheetId="8" r:id="rId1"/>
    <sheet name="Prefixado com Juros" sheetId="6" r:id="rId2"/>
    <sheet name="Selic" sheetId="3" r:id="rId3"/>
    <sheet name="IPCA+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4" l="1"/>
  <c r="J15" i="3"/>
  <c r="L8" i="6"/>
  <c r="L7" i="6"/>
  <c r="L6" i="6"/>
  <c r="L5" i="6"/>
  <c r="K5" i="6"/>
  <c r="R15" i="6"/>
  <c r="R20" i="4"/>
  <c r="R18" i="4"/>
  <c r="R16" i="4"/>
  <c r="Q17" i="3"/>
  <c r="J26" i="3"/>
  <c r="R13" i="6"/>
  <c r="R10" i="6"/>
  <c r="J9" i="8" l="1"/>
  <c r="M8" i="8" s="1"/>
  <c r="J19" i="8" s="1"/>
  <c r="K8" i="6"/>
  <c r="K7" i="6"/>
  <c r="K6" i="6"/>
  <c r="R17" i="6" l="1"/>
  <c r="R19" i="6"/>
  <c r="R11" i="4"/>
  <c r="L9" i="4"/>
  <c r="L8" i="4"/>
  <c r="L7" i="4"/>
  <c r="L6" i="4"/>
  <c r="K9" i="4"/>
  <c r="K8" i="4"/>
  <c r="K7" i="4"/>
  <c r="K6" i="4"/>
  <c r="L10" i="6" l="1"/>
  <c r="J12" i="6" s="1"/>
  <c r="L11" i="4"/>
  <c r="J13" i="4" s="1"/>
  <c r="R25" i="3"/>
  <c r="R30" i="3" s="1"/>
  <c r="U16" i="3"/>
  <c r="J9" i="3"/>
  <c r="R29" i="3"/>
  <c r="R32" i="3" l="1"/>
  <c r="R33" i="3" s="1"/>
</calcChain>
</file>

<file path=xl/sharedStrings.xml><?xml version="1.0" encoding="utf-8"?>
<sst xmlns="http://schemas.openxmlformats.org/spreadsheetml/2006/main" count="162" uniqueCount="90">
  <si>
    <t xml:space="preserve">Valor Futuro = </t>
  </si>
  <si>
    <t>Fórmula Automática</t>
  </si>
  <si>
    <t>TÍTULOS PÚBLICOS</t>
  </si>
  <si>
    <t>LFT</t>
  </si>
  <si>
    <t>Data da liquidação:</t>
  </si>
  <si>
    <t>Quantidade adquirida:</t>
  </si>
  <si>
    <t>1 título</t>
  </si>
  <si>
    <t>Data de vcto:</t>
  </si>
  <si>
    <t>Dias úteis:</t>
  </si>
  <si>
    <t>Variação Selic no período</t>
  </si>
  <si>
    <t xml:space="preserve">Preço do título (VP): </t>
  </si>
  <si>
    <t>Valor de resgate do título</t>
  </si>
  <si>
    <t xml:space="preserve">Taxa Efetiva = </t>
  </si>
  <si>
    <t>( 1 + i )</t>
  </si>
  <si>
    <t>q</t>
  </si>
  <si>
    <t>t</t>
  </si>
  <si>
    <t>Cálculo do Preço do Título - Passo a Passo</t>
  </si>
  <si>
    <t>PU =</t>
  </si>
  <si>
    <t xml:space="preserve">VNA x              </t>
  </si>
  <si>
    <t>( 1 + (-) ágio (deságio)</t>
  </si>
  <si>
    <t>du</t>
  </si>
  <si>
    <t>Onde, du = prazo em dias úteis da operação</t>
  </si>
  <si>
    <t>Cotação</t>
  </si>
  <si>
    <t>=</t>
  </si>
  <si>
    <t>%</t>
  </si>
  <si>
    <t>Valor de Liquidação =</t>
  </si>
  <si>
    <t>VNA x Cotação</t>
  </si>
  <si>
    <t>Rentabilidade com deságio =</t>
  </si>
  <si>
    <t>ao ano</t>
  </si>
  <si>
    <t>no período</t>
  </si>
  <si>
    <t>4.250  x  ( 1 + 0,6880)</t>
  </si>
  <si>
    <t>4.250 x  1,6880</t>
  </si>
  <si>
    <t>( 1 + 0,6880)</t>
  </si>
  <si>
    <t>Cálculo do Preço do Título com Deságio de 2%</t>
  </si>
  <si>
    <t>( 1 - 0,02 )</t>
  </si>
  <si>
    <t>4.250 x 113,0499%</t>
  </si>
  <si>
    <t>NTN-B</t>
  </si>
  <si>
    <t>Cupom de juros</t>
  </si>
  <si>
    <t>ao semestre</t>
  </si>
  <si>
    <t>Data 0</t>
  </si>
  <si>
    <t>Juros 1</t>
  </si>
  <si>
    <t>Juros 2</t>
  </si>
  <si>
    <t>Juros 3</t>
  </si>
  <si>
    <t>Juros 4 + Principal</t>
  </si>
  <si>
    <t>Dias úteis</t>
  </si>
  <si>
    <t>Fluxo de Caixa</t>
  </si>
  <si>
    <t>% do VNA</t>
  </si>
  <si>
    <t>Cálculo do Valor Presente</t>
  </si>
  <si>
    <t xml:space="preserve">Valor Presente = </t>
  </si>
  <si>
    <t>FV</t>
  </si>
  <si>
    <t>(1 + i ) ^ n</t>
  </si>
  <si>
    <t>Valor Presente</t>
  </si>
  <si>
    <t>Pagamento Juros 1</t>
  </si>
  <si>
    <t>Pagamento Juros 2</t>
  </si>
  <si>
    <t>Pagamento Juros 3</t>
  </si>
  <si>
    <t>Pagamento Juros 4</t>
  </si>
  <si>
    <t>Data de aquisição:</t>
  </si>
  <si>
    <t>TIR</t>
  </si>
  <si>
    <t>Automática</t>
  </si>
  <si>
    <t>Juros 4</t>
  </si>
  <si>
    <t xml:space="preserve">O PU do título é </t>
  </si>
  <si>
    <t>do VNA, que é o valor nominal</t>
  </si>
  <si>
    <t>atualizado pelo IPCA da data de liquidação do título.</t>
  </si>
  <si>
    <t>(1 + 0,095) ^ (144/(252)</t>
  </si>
  <si>
    <t>1,095 ^ 0,571429</t>
  </si>
  <si>
    <t>NTN-F</t>
  </si>
  <si>
    <t>em R$</t>
  </si>
  <si>
    <t>(1 + 0,105) ^ (144/(252)</t>
  </si>
  <si>
    <t>1,105 ^ 0,571429</t>
  </si>
  <si>
    <t>equivalente ao valor presente</t>
  </si>
  <si>
    <t>dos fluxos de caixa.</t>
  </si>
  <si>
    <t>LTN</t>
  </si>
  <si>
    <t>Data da compra:</t>
  </si>
  <si>
    <t>Cálculo da Rentabilidade Bruta</t>
  </si>
  <si>
    <t xml:space="preserve">Rentabilidade = </t>
  </si>
  <si>
    <t>Preço de Compra</t>
  </si>
  <si>
    <t>Preço de Venda</t>
  </si>
  <si>
    <t>ao período</t>
  </si>
  <si>
    <t>Cálculo da Taxa Efetiva</t>
  </si>
  <si>
    <t>VP x ( 1 + Rentabilidade Acumulada)</t>
  </si>
  <si>
    <t xml:space="preserve">Valor Nominal: </t>
  </si>
  <si>
    <t xml:space="preserve">A diferença entre 983,82 e 1.000,00 é rentabilidade adiconal </t>
  </si>
  <si>
    <t>aos cupons que serão recebidos.</t>
  </si>
  <si>
    <t>Cálculo da Rentabilidade Bruta Anual</t>
  </si>
  <si>
    <t>Tesouro Prefixado</t>
  </si>
  <si>
    <t>Prefixado com Juros Semestrais</t>
  </si>
  <si>
    <t>Tesouro Selic (Pós Fixado)</t>
  </si>
  <si>
    <t>Tesouro IPCA+ (Pós Fixado)</t>
  </si>
  <si>
    <t>( 1 + 0,4286)</t>
  </si>
  <si>
    <t xml:space="preserve">            VNA = valor nominal atualizado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</si>
</sst>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0.0%"/>
    <numFmt numFmtId="166" formatCode="0.00000"/>
    <numFmt numFmtId="167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u/>
      <sz val="9"/>
      <color theme="3" tint="-0.499984740745262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  <xf numFmtId="4" fontId="1" fillId="2" borderId="0" xfId="0" applyNumberFormat="1" applyFont="1" applyFill="1" applyAlignment="1">
      <alignment horizontal="center"/>
    </xf>
    <xf numFmtId="43" fontId="1" fillId="2" borderId="0" xfId="1" applyFont="1" applyFill="1" applyBorder="1"/>
    <xf numFmtId="4" fontId="2" fillId="0" borderId="0" xfId="0" applyNumberFormat="1" applyFont="1"/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1" fillId="2" borderId="0" xfId="2" applyNumberFormat="1" applyFont="1" applyFill="1" applyBorder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/>
    <xf numFmtId="0" fontId="4" fillId="0" borderId="4" xfId="0" applyFont="1" applyBorder="1"/>
    <xf numFmtId="0" fontId="4" fillId="0" borderId="0" xfId="0" applyFont="1"/>
    <xf numFmtId="4" fontId="4" fillId="2" borderId="0" xfId="0" applyNumberFormat="1" applyFont="1" applyFill="1" applyAlignment="1">
      <alignment horizontal="left"/>
    </xf>
    <xf numFmtId="43" fontId="0" fillId="0" borderId="7" xfId="2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0" fontId="4" fillId="3" borderId="0" xfId="2" applyNumberFormat="1" applyFont="1" applyFill="1" applyBorder="1" applyAlignment="1">
      <alignment horizontal="center"/>
    </xf>
    <xf numFmtId="10" fontId="4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4" fontId="4" fillId="3" borderId="0" xfId="0" applyNumberFormat="1" applyFont="1" applyFill="1"/>
    <xf numFmtId="0" fontId="4" fillId="0" borderId="4" xfId="0" applyFont="1" applyBorder="1" applyAlignment="1">
      <alignment horizontal="center"/>
    </xf>
    <xf numFmtId="0" fontId="0" fillId="0" borderId="9" xfId="0" applyBorder="1"/>
    <xf numFmtId="0" fontId="4" fillId="0" borderId="9" xfId="0" applyFont="1" applyBorder="1"/>
    <xf numFmtId="0" fontId="0" fillId="3" borderId="9" xfId="0" applyFill="1" applyBorder="1"/>
    <xf numFmtId="164" fontId="0" fillId="0" borderId="9" xfId="0" applyNumberFormat="1" applyBorder="1"/>
    <xf numFmtId="164" fontId="0" fillId="3" borderId="9" xfId="0" applyNumberFormat="1" applyFill="1" applyBorder="1"/>
    <xf numFmtId="164" fontId="4" fillId="3" borderId="9" xfId="0" applyNumberFormat="1" applyFont="1" applyFill="1" applyBorder="1"/>
    <xf numFmtId="4" fontId="2" fillId="0" borderId="9" xfId="0" applyNumberFormat="1" applyFont="1" applyBorder="1"/>
    <xf numFmtId="4" fontId="2" fillId="3" borderId="9" xfId="0" applyNumberFormat="1" applyFont="1" applyFill="1" applyBorder="1"/>
    <xf numFmtId="4" fontId="1" fillId="3" borderId="9" xfId="0" applyNumberFormat="1" applyFont="1" applyFill="1" applyBorder="1"/>
    <xf numFmtId="4" fontId="1" fillId="3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" fontId="2" fillId="0" borderId="7" xfId="0" applyNumberFormat="1" applyFont="1" applyBorder="1"/>
    <xf numFmtId="10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10" fontId="4" fillId="3" borderId="0" xfId="0" applyNumberFormat="1" applyFont="1" applyFill="1"/>
    <xf numFmtId="0" fontId="5" fillId="0" borderId="0" xfId="0" applyFont="1"/>
    <xf numFmtId="2" fontId="0" fillId="0" borderId="0" xfId="0" applyNumberFormat="1"/>
    <xf numFmtId="0" fontId="4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164" fontId="0" fillId="0" borderId="7" xfId="0" applyNumberFormat="1" applyBorder="1"/>
    <xf numFmtId="0" fontId="0" fillId="0" borderId="10" xfId="0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4" borderId="0" xfId="0" applyFont="1" applyFill="1"/>
    <xf numFmtId="0" fontId="0" fillId="5" borderId="4" xfId="0" applyFill="1" applyBorder="1"/>
    <xf numFmtId="14" fontId="0" fillId="5" borderId="0" xfId="0" applyNumberFormat="1" applyFill="1" applyAlignment="1">
      <alignment horizontal="right"/>
    </xf>
    <xf numFmtId="0" fontId="0" fillId="5" borderId="5" xfId="0" applyFill="1" applyBorder="1"/>
    <xf numFmtId="0" fontId="0" fillId="5" borderId="0" xfId="0" applyFill="1" applyAlignment="1">
      <alignment horizontal="right"/>
    </xf>
    <xf numFmtId="4" fontId="0" fillId="5" borderId="0" xfId="0" applyNumberFormat="1" applyFill="1" applyAlignment="1">
      <alignment horizontal="right"/>
    </xf>
    <xf numFmtId="0" fontId="2" fillId="5" borderId="4" xfId="0" applyFont="1" applyFill="1" applyBorder="1"/>
    <xf numFmtId="4" fontId="2" fillId="5" borderId="0" xfId="0" applyNumberFormat="1" applyFont="1" applyFill="1"/>
    <xf numFmtId="0" fontId="2" fillId="5" borderId="5" xfId="0" applyFont="1" applyFill="1" applyBorder="1"/>
    <xf numFmtId="9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11" fillId="4" borderId="4" xfId="0" applyFont="1" applyFill="1" applyBorder="1"/>
    <xf numFmtId="0" fontId="11" fillId="4" borderId="5" xfId="0" applyFont="1" applyFill="1" applyBorder="1"/>
    <xf numFmtId="0" fontId="0" fillId="5" borderId="0" xfId="0" applyFill="1"/>
    <xf numFmtId="10" fontId="0" fillId="5" borderId="0" xfId="0" applyNumberFormat="1" applyFill="1"/>
    <xf numFmtId="0" fontId="10" fillId="4" borderId="0" xfId="0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66" fontId="0" fillId="3" borderId="0" xfId="0" applyNumberFormat="1" applyFill="1" applyBorder="1"/>
    <xf numFmtId="0" fontId="1" fillId="0" borderId="0" xfId="0" applyFont="1" applyBorder="1"/>
    <xf numFmtId="0" fontId="4" fillId="0" borderId="0" xfId="0" applyFont="1" applyBorder="1"/>
    <xf numFmtId="2" fontId="0" fillId="3" borderId="0" xfId="0" applyNumberFormat="1" applyFill="1" applyBorder="1"/>
    <xf numFmtId="167" fontId="0" fillId="3" borderId="0" xfId="0" applyNumberForma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06E8-8D13-4035-9A9C-60E89CD39D16}">
  <sheetPr>
    <tabColor theme="4"/>
  </sheetPr>
  <dimension ref="D1:N26"/>
  <sheetViews>
    <sheetView showGridLines="0" zoomScale="85" zoomScaleNormal="85" workbookViewId="0">
      <selection activeCell="J19" sqref="J19"/>
    </sheetView>
  </sheetViews>
  <sheetFormatPr defaultRowHeight="14.5" x14ac:dyDescent="0.35"/>
  <cols>
    <col min="3" max="3" width="35.54296875" customWidth="1"/>
    <col min="4" max="4" width="21.453125" customWidth="1"/>
    <col min="5" max="5" width="12.453125" customWidth="1"/>
    <col min="6" max="6" width="2.54296875" customWidth="1"/>
    <col min="7" max="7" width="2" customWidth="1"/>
    <col min="8" max="8" width="5.453125" customWidth="1"/>
    <col min="9" max="9" width="14.1796875" customWidth="1"/>
    <col min="10" max="10" width="11.81640625" customWidth="1"/>
  </cols>
  <sheetData>
    <row r="1" spans="4:14" x14ac:dyDescent="0.35">
      <c r="D1" s="2"/>
      <c r="E1" s="3"/>
      <c r="F1" s="3"/>
      <c r="G1" s="3"/>
    </row>
    <row r="2" spans="4:14" x14ac:dyDescent="0.35">
      <c r="D2" s="92" t="s">
        <v>2</v>
      </c>
      <c r="E2" s="93"/>
      <c r="F2" s="94"/>
      <c r="G2" s="3"/>
      <c r="I2" s="89" t="s">
        <v>73</v>
      </c>
      <c r="J2" s="89"/>
      <c r="K2" s="89"/>
      <c r="L2" s="89"/>
      <c r="M2" s="89"/>
      <c r="N2" s="89"/>
    </row>
    <row r="3" spans="4:14" x14ac:dyDescent="0.35">
      <c r="D3" s="95" t="s">
        <v>84</v>
      </c>
      <c r="E3" s="96"/>
      <c r="F3" s="97"/>
      <c r="G3" s="3"/>
      <c r="I3" s="73"/>
      <c r="J3" s="73"/>
      <c r="K3" s="73"/>
      <c r="L3" s="73"/>
      <c r="M3" s="73"/>
      <c r="N3" s="73"/>
    </row>
    <row r="4" spans="4:14" x14ac:dyDescent="0.35">
      <c r="D4" s="95" t="s">
        <v>71</v>
      </c>
      <c r="E4" s="96"/>
      <c r="F4" s="97"/>
      <c r="G4" s="3"/>
      <c r="I4" s="4"/>
      <c r="J4" s="5"/>
      <c r="K4" s="5"/>
      <c r="L4" s="5"/>
      <c r="M4" s="27"/>
      <c r="N4" s="9"/>
    </row>
    <row r="5" spans="4:14" x14ac:dyDescent="0.35">
      <c r="D5" s="10"/>
      <c r="E5" s="3"/>
      <c r="F5" s="65"/>
      <c r="G5" s="3"/>
      <c r="I5" s="15" t="s">
        <v>74</v>
      </c>
      <c r="J5" s="90" t="s">
        <v>76</v>
      </c>
      <c r="K5" s="90"/>
      <c r="L5" s="56">
        <v>-1</v>
      </c>
      <c r="N5" s="11"/>
    </row>
    <row r="6" spans="4:14" ht="12" customHeight="1" x14ac:dyDescent="0.35">
      <c r="D6" s="6"/>
      <c r="E6" s="3"/>
      <c r="F6" s="65"/>
      <c r="G6" s="3"/>
      <c r="I6" s="6"/>
      <c r="J6" s="91" t="s">
        <v>75</v>
      </c>
      <c r="K6" s="91"/>
      <c r="L6" s="3"/>
      <c r="N6" s="11"/>
    </row>
    <row r="7" spans="4:14" ht="15.75" customHeight="1" x14ac:dyDescent="0.35">
      <c r="D7" s="6"/>
      <c r="E7" s="3"/>
      <c r="F7" s="65"/>
      <c r="G7" s="3"/>
      <c r="I7" s="6"/>
      <c r="K7" s="3"/>
      <c r="L7" s="3"/>
      <c r="N7" s="11"/>
    </row>
    <row r="8" spans="4:14" x14ac:dyDescent="0.35">
      <c r="D8" s="74" t="s">
        <v>72</v>
      </c>
      <c r="E8" s="75">
        <v>44105</v>
      </c>
      <c r="F8" s="76"/>
      <c r="G8" s="3"/>
      <c r="I8" s="6"/>
      <c r="J8" s="57">
        <v>1000</v>
      </c>
      <c r="K8" s="22">
        <v>-1</v>
      </c>
      <c r="L8" s="3" t="s">
        <v>23</v>
      </c>
      <c r="M8" s="61">
        <f>J8/J9-1</f>
        <v>0.53846153846153855</v>
      </c>
      <c r="N8" s="58"/>
    </row>
    <row r="9" spans="4:14" x14ac:dyDescent="0.35">
      <c r="D9" s="74" t="s">
        <v>5</v>
      </c>
      <c r="E9" s="77" t="s">
        <v>6</v>
      </c>
      <c r="F9" s="76"/>
      <c r="G9" s="3"/>
      <c r="H9" s="1"/>
      <c r="I9" s="10"/>
      <c r="J9" s="63">
        <f>E10</f>
        <v>650</v>
      </c>
      <c r="M9" s="60" t="s">
        <v>77</v>
      </c>
      <c r="N9" s="59"/>
    </row>
    <row r="10" spans="4:14" x14ac:dyDescent="0.35">
      <c r="D10" s="74" t="s">
        <v>10</v>
      </c>
      <c r="E10" s="78">
        <v>650</v>
      </c>
      <c r="F10" s="76"/>
      <c r="G10" s="3"/>
      <c r="I10" s="12"/>
      <c r="J10" s="13"/>
      <c r="K10" s="13"/>
      <c r="L10" s="13"/>
      <c r="M10" s="13"/>
      <c r="N10" s="14"/>
    </row>
    <row r="11" spans="4:14" x14ac:dyDescent="0.35">
      <c r="D11" s="74" t="s">
        <v>7</v>
      </c>
      <c r="E11" s="75">
        <v>46326</v>
      </c>
      <c r="F11" s="76"/>
      <c r="G11" s="3"/>
    </row>
    <row r="12" spans="4:14" x14ac:dyDescent="0.35">
      <c r="D12" s="74" t="s">
        <v>8</v>
      </c>
      <c r="E12" s="77">
        <v>1530</v>
      </c>
      <c r="F12" s="76"/>
      <c r="G12" s="3"/>
      <c r="I12" s="89" t="s">
        <v>78</v>
      </c>
      <c r="J12" s="89"/>
      <c r="K12" s="89"/>
      <c r="L12" s="89"/>
      <c r="M12" s="89"/>
      <c r="N12" s="89"/>
    </row>
    <row r="13" spans="4:14" x14ac:dyDescent="0.35">
      <c r="D13" s="10"/>
      <c r="F13" s="11"/>
      <c r="G13" s="3"/>
      <c r="I13" s="73"/>
      <c r="J13" s="73"/>
      <c r="K13" s="73"/>
      <c r="L13" s="73"/>
      <c r="M13" s="73"/>
      <c r="N13" s="73"/>
    </row>
    <row r="14" spans="4:14" x14ac:dyDescent="0.35">
      <c r="D14" s="10"/>
      <c r="F14" s="11"/>
      <c r="G14" s="3"/>
      <c r="I14" s="4"/>
      <c r="J14" s="5"/>
      <c r="K14" s="23" t="s">
        <v>14</v>
      </c>
      <c r="L14" s="5"/>
      <c r="M14" s="27"/>
      <c r="N14" s="9"/>
    </row>
    <row r="15" spans="4:14" x14ac:dyDescent="0.35">
      <c r="D15" s="10"/>
      <c r="F15" s="11"/>
      <c r="G15" s="3"/>
      <c r="I15" s="15" t="s">
        <v>12</v>
      </c>
      <c r="J15" s="22" t="s">
        <v>13</v>
      </c>
      <c r="K15" s="3" t="s">
        <v>15</v>
      </c>
      <c r="L15" s="3"/>
      <c r="N15" s="11"/>
    </row>
    <row r="16" spans="4:14" x14ac:dyDescent="0.35">
      <c r="D16" s="10"/>
      <c r="F16" s="11"/>
      <c r="G16" s="3"/>
      <c r="I16" s="6"/>
      <c r="J16" s="3"/>
      <c r="K16" s="24">
        <v>252</v>
      </c>
      <c r="L16" s="3"/>
      <c r="N16" s="11"/>
    </row>
    <row r="17" spans="4:14" x14ac:dyDescent="0.35">
      <c r="D17" s="6"/>
      <c r="E17" s="18"/>
      <c r="F17" s="65"/>
      <c r="G17" s="3"/>
      <c r="I17" s="6"/>
      <c r="J17" t="s">
        <v>88</v>
      </c>
      <c r="K17" s="25">
        <v>1530</v>
      </c>
      <c r="L17" s="3"/>
      <c r="N17" s="11"/>
    </row>
    <row r="18" spans="4:14" x14ac:dyDescent="0.35">
      <c r="D18" s="6"/>
      <c r="E18" s="19"/>
      <c r="F18" s="65"/>
      <c r="G18" s="3"/>
      <c r="I18" s="6"/>
      <c r="J18" s="3"/>
      <c r="K18" s="3"/>
      <c r="N18" s="11"/>
    </row>
    <row r="19" spans="4:14" x14ac:dyDescent="0.35">
      <c r="D19" s="6"/>
      <c r="E19" s="20"/>
      <c r="F19" s="65"/>
      <c r="G19" s="3"/>
      <c r="I19" s="10"/>
      <c r="J19" s="26">
        <f>(1+M8)^(252/K17)-1</f>
        <v>7.3530210820100805E-2</v>
      </c>
      <c r="K19" t="s">
        <v>28</v>
      </c>
      <c r="N19" s="11"/>
    </row>
    <row r="20" spans="4:14" x14ac:dyDescent="0.35">
      <c r="D20" s="7"/>
      <c r="E20" s="66"/>
      <c r="F20" s="67"/>
      <c r="G20" s="3"/>
      <c r="I20" s="12"/>
      <c r="J20" s="13"/>
      <c r="K20" s="13"/>
      <c r="L20" s="13"/>
      <c r="M20" s="13"/>
      <c r="N20" s="14"/>
    </row>
    <row r="21" spans="4:14" x14ac:dyDescent="0.35">
      <c r="D21" s="3"/>
      <c r="E21" s="21"/>
      <c r="F21" s="3"/>
      <c r="I21" s="3"/>
      <c r="J21" s="3"/>
      <c r="K21" s="62"/>
      <c r="L21" s="3"/>
    </row>
    <row r="22" spans="4:14" x14ac:dyDescent="0.35">
      <c r="D22" s="3"/>
      <c r="E22" s="3"/>
      <c r="F22" s="3"/>
      <c r="I22" s="2"/>
      <c r="J22" s="22"/>
      <c r="K22" s="3"/>
      <c r="L22" s="3"/>
    </row>
    <row r="23" spans="4:14" x14ac:dyDescent="0.35">
      <c r="I23" s="3"/>
      <c r="J23" s="3"/>
      <c r="K23" s="24"/>
      <c r="L23" s="3"/>
    </row>
    <row r="24" spans="4:14" x14ac:dyDescent="0.35">
      <c r="I24" s="3"/>
      <c r="K24" s="25"/>
      <c r="L24" s="3"/>
    </row>
    <row r="25" spans="4:14" x14ac:dyDescent="0.35">
      <c r="I25" s="3"/>
      <c r="J25" s="3"/>
      <c r="K25" s="3"/>
      <c r="L25" s="3"/>
    </row>
    <row r="26" spans="4:14" x14ac:dyDescent="0.35">
      <c r="J26" s="3"/>
    </row>
  </sheetData>
  <mergeCells count="7">
    <mergeCell ref="I12:N12"/>
    <mergeCell ref="J5:K5"/>
    <mergeCell ref="J6:K6"/>
    <mergeCell ref="D2:F2"/>
    <mergeCell ref="D3:F3"/>
    <mergeCell ref="D4:F4"/>
    <mergeCell ref="I2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9F6B-A6F5-488E-977E-157DC40FC8CD}">
  <sheetPr>
    <tabColor theme="5"/>
  </sheetPr>
  <dimension ref="D1:S21"/>
  <sheetViews>
    <sheetView showGridLines="0" zoomScale="80" zoomScaleNormal="80" workbookViewId="0">
      <selection activeCell="I15" sqref="I15"/>
    </sheetView>
  </sheetViews>
  <sheetFormatPr defaultRowHeight="14.5" x14ac:dyDescent="0.35"/>
  <cols>
    <col min="4" max="4" width="17.81640625" customWidth="1"/>
    <col min="5" max="5" width="12.453125" customWidth="1"/>
    <col min="6" max="6" width="11.7265625" customWidth="1"/>
    <col min="7" max="7" width="2" customWidth="1"/>
    <col min="8" max="8" width="2.1796875" customWidth="1"/>
    <col min="9" max="9" width="16.7265625" bestFit="1" customWidth="1"/>
    <col min="10" max="11" width="12.1796875" bestFit="1" customWidth="1"/>
    <col min="12" max="12" width="14.26953125" bestFit="1" customWidth="1"/>
    <col min="13" max="13" width="3.453125" customWidth="1"/>
    <col min="14" max="14" width="16.26953125" customWidth="1"/>
  </cols>
  <sheetData>
    <row r="1" spans="4:19" x14ac:dyDescent="0.35">
      <c r="D1" s="92" t="s">
        <v>2</v>
      </c>
      <c r="E1" s="93"/>
      <c r="F1" s="94"/>
      <c r="G1" s="3"/>
      <c r="I1" s="92" t="s">
        <v>45</v>
      </c>
      <c r="J1" s="93"/>
      <c r="K1" s="93"/>
      <c r="L1" s="94"/>
      <c r="N1" s="92" t="s">
        <v>47</v>
      </c>
      <c r="O1" s="93"/>
      <c r="P1" s="93"/>
      <c r="Q1" s="93"/>
      <c r="R1" s="93"/>
      <c r="S1" s="94"/>
    </row>
    <row r="2" spans="4:19" x14ac:dyDescent="0.35">
      <c r="D2" s="95" t="s">
        <v>85</v>
      </c>
      <c r="E2" s="96"/>
      <c r="F2" s="97"/>
      <c r="G2" s="3"/>
      <c r="I2" s="98"/>
      <c r="J2" s="99"/>
      <c r="K2" s="99"/>
      <c r="L2" s="100"/>
      <c r="N2" s="85"/>
      <c r="O2" s="73"/>
      <c r="P2" s="73"/>
      <c r="Q2" s="73"/>
      <c r="R2" s="73"/>
      <c r="S2" s="86"/>
    </row>
    <row r="3" spans="4:19" x14ac:dyDescent="0.35">
      <c r="D3" s="95" t="s">
        <v>65</v>
      </c>
      <c r="E3" s="96"/>
      <c r="F3" s="97"/>
      <c r="G3" s="3"/>
      <c r="I3" s="46"/>
      <c r="J3" s="47" t="s">
        <v>44</v>
      </c>
      <c r="K3" s="64" t="s">
        <v>66</v>
      </c>
      <c r="L3" s="64" t="s">
        <v>51</v>
      </c>
      <c r="N3" s="35"/>
      <c r="O3" s="27"/>
      <c r="P3" s="27"/>
      <c r="Q3" s="27"/>
      <c r="R3" s="27"/>
      <c r="S3" s="9"/>
    </row>
    <row r="4" spans="4:19" x14ac:dyDescent="0.35">
      <c r="D4" s="10"/>
      <c r="E4" s="3"/>
      <c r="F4" s="65"/>
      <c r="G4" s="3"/>
      <c r="I4" s="46" t="s">
        <v>39</v>
      </c>
      <c r="J4" s="46"/>
      <c r="K4" s="46"/>
      <c r="L4" s="46"/>
      <c r="N4" s="15" t="s">
        <v>48</v>
      </c>
      <c r="O4" s="31" t="s">
        <v>49</v>
      </c>
      <c r="P4" s="106"/>
      <c r="Q4" s="106"/>
      <c r="R4" s="107"/>
      <c r="S4" s="11"/>
    </row>
    <row r="5" spans="4:19" x14ac:dyDescent="0.35">
      <c r="D5" s="6"/>
      <c r="E5" s="18"/>
      <c r="F5" s="65"/>
      <c r="G5" s="3"/>
      <c r="I5" s="46" t="s">
        <v>40</v>
      </c>
      <c r="J5" s="48">
        <v>144</v>
      </c>
      <c r="K5" s="52">
        <f>E13*E6</f>
        <v>48.808799999999998</v>
      </c>
      <c r="L5" s="53">
        <f>R13</f>
        <v>46.101991440509863</v>
      </c>
      <c r="N5" s="30" t="s">
        <v>40</v>
      </c>
      <c r="O5" s="106" t="s">
        <v>50</v>
      </c>
      <c r="P5" s="106"/>
      <c r="Q5" s="106"/>
      <c r="R5" s="107"/>
      <c r="S5" s="11"/>
    </row>
    <row r="6" spans="4:19" ht="15.75" customHeight="1" x14ac:dyDescent="0.35">
      <c r="D6" s="79" t="s">
        <v>80</v>
      </c>
      <c r="E6" s="80">
        <v>1000</v>
      </c>
      <c r="F6" s="81"/>
      <c r="G6" s="3"/>
      <c r="I6" s="46" t="s">
        <v>41</v>
      </c>
      <c r="J6" s="48">
        <v>271</v>
      </c>
      <c r="K6" s="52">
        <f>E13*E6</f>
        <v>48.808799999999998</v>
      </c>
      <c r="L6" s="53">
        <f>R15</f>
        <v>43.839589027088849</v>
      </c>
      <c r="N6" s="6"/>
      <c r="O6" s="107"/>
      <c r="P6" s="106"/>
      <c r="Q6" s="106"/>
      <c r="R6" s="107"/>
      <c r="S6" s="11"/>
    </row>
    <row r="7" spans="4:19" x14ac:dyDescent="0.35">
      <c r="D7" s="74" t="s">
        <v>56</v>
      </c>
      <c r="E7" s="75">
        <v>45200</v>
      </c>
      <c r="F7" s="76"/>
      <c r="G7" s="3"/>
      <c r="I7" s="46" t="s">
        <v>42</v>
      </c>
      <c r="J7" s="48">
        <v>397</v>
      </c>
      <c r="K7" s="52">
        <f>E13*E6</f>
        <v>48.808799999999998</v>
      </c>
      <c r="L7" s="53">
        <f>R17</f>
        <v>41.704732047707552</v>
      </c>
      <c r="N7" s="6"/>
      <c r="O7" s="31">
        <v>48.81</v>
      </c>
      <c r="P7" s="31"/>
      <c r="Q7" s="106"/>
      <c r="R7" s="107"/>
      <c r="S7" s="11"/>
    </row>
    <row r="8" spans="4:19" x14ac:dyDescent="0.35">
      <c r="D8" s="74" t="s">
        <v>52</v>
      </c>
      <c r="E8" s="75">
        <v>45412</v>
      </c>
      <c r="F8" s="76"/>
      <c r="G8" s="3"/>
      <c r="H8" s="1"/>
      <c r="I8" s="46" t="s">
        <v>43</v>
      </c>
      <c r="J8" s="48">
        <v>524</v>
      </c>
      <c r="K8" s="52">
        <f>(E13*E6)+E6</f>
        <v>1048.8088</v>
      </c>
      <c r="L8" s="53">
        <f>R19</f>
        <v>852.17799564196036</v>
      </c>
      <c r="N8" s="10"/>
      <c r="O8" s="106" t="s">
        <v>67</v>
      </c>
      <c r="P8" s="107"/>
      <c r="Q8" s="107"/>
      <c r="R8" s="107"/>
      <c r="S8" s="11"/>
    </row>
    <row r="9" spans="4:19" x14ac:dyDescent="0.35">
      <c r="D9" s="74" t="s">
        <v>53</v>
      </c>
      <c r="E9" s="75">
        <v>45595</v>
      </c>
      <c r="F9" s="76"/>
      <c r="G9" s="3"/>
      <c r="N9" s="10"/>
      <c r="O9" s="107"/>
      <c r="P9" s="107"/>
      <c r="Q9" s="107"/>
      <c r="R9" s="107"/>
      <c r="S9" s="11"/>
    </row>
    <row r="10" spans="4:19" x14ac:dyDescent="0.35">
      <c r="D10" s="74" t="s">
        <v>54</v>
      </c>
      <c r="E10" s="75">
        <v>45777</v>
      </c>
      <c r="F10" s="76"/>
      <c r="G10" s="3"/>
      <c r="L10" s="54">
        <f>SUM(L5:L9)</f>
        <v>983.82430815726661</v>
      </c>
      <c r="N10" s="10"/>
      <c r="O10" s="31">
        <v>48.81</v>
      </c>
      <c r="P10" s="31"/>
      <c r="Q10" s="107" t="s">
        <v>23</v>
      </c>
      <c r="R10" s="108">
        <f>O10/(1.105^0.571429)</f>
        <v>46.103122918852037</v>
      </c>
      <c r="S10" s="11"/>
    </row>
    <row r="11" spans="4:19" x14ac:dyDescent="0.35">
      <c r="D11" s="74" t="s">
        <v>55</v>
      </c>
      <c r="E11" s="75">
        <v>45960</v>
      </c>
      <c r="F11" s="76"/>
      <c r="G11" s="3"/>
      <c r="N11" s="10"/>
      <c r="O11" s="72" t="s">
        <v>68</v>
      </c>
      <c r="P11" s="72"/>
      <c r="Q11" s="107"/>
      <c r="R11" s="107"/>
      <c r="S11" s="11"/>
    </row>
    <row r="12" spans="4:19" x14ac:dyDescent="0.35">
      <c r="D12" s="74" t="s">
        <v>37</v>
      </c>
      <c r="E12" s="82">
        <v>0.1</v>
      </c>
      <c r="F12" s="76" t="s">
        <v>28</v>
      </c>
      <c r="G12" s="3"/>
      <c r="I12" t="s">
        <v>60</v>
      </c>
      <c r="J12" s="55">
        <f>L10</f>
        <v>983.82430815726661</v>
      </c>
      <c r="K12" t="s">
        <v>69</v>
      </c>
      <c r="N12" s="10"/>
      <c r="O12" s="107"/>
      <c r="P12" s="107"/>
      <c r="Q12" s="107"/>
      <c r="R12" s="107"/>
      <c r="S12" s="11"/>
    </row>
    <row r="13" spans="4:19" x14ac:dyDescent="0.35">
      <c r="D13" s="74" t="s">
        <v>37</v>
      </c>
      <c r="E13" s="83">
        <v>4.8808799999999999E-2</v>
      </c>
      <c r="F13" s="76" t="s">
        <v>38</v>
      </c>
      <c r="G13" s="3"/>
      <c r="I13" t="s">
        <v>70</v>
      </c>
      <c r="N13" s="45" t="s">
        <v>58</v>
      </c>
      <c r="O13" s="109" t="s">
        <v>40</v>
      </c>
      <c r="P13" s="110" t="s">
        <v>23</v>
      </c>
      <c r="Q13" s="107"/>
      <c r="R13" s="111">
        <f>K5/(1+E14)^(J5/252)</f>
        <v>46.101991440509863</v>
      </c>
      <c r="S13" s="11"/>
    </row>
    <row r="14" spans="4:19" x14ac:dyDescent="0.35">
      <c r="D14" s="74" t="s">
        <v>57</v>
      </c>
      <c r="E14" s="84">
        <v>0.105</v>
      </c>
      <c r="F14" s="76" t="s">
        <v>28</v>
      </c>
      <c r="G14" s="3"/>
      <c r="N14" s="10"/>
      <c r="O14" s="107"/>
      <c r="P14" s="107"/>
      <c r="Q14" s="107"/>
      <c r="R14" s="107"/>
      <c r="S14" s="11"/>
    </row>
    <row r="15" spans="4:19" x14ac:dyDescent="0.35">
      <c r="D15" s="12"/>
      <c r="E15" s="68"/>
      <c r="F15" s="14"/>
      <c r="G15" s="3"/>
      <c r="I15" t="s">
        <v>81</v>
      </c>
      <c r="N15" s="45" t="s">
        <v>58</v>
      </c>
      <c r="O15" s="109" t="s">
        <v>41</v>
      </c>
      <c r="P15" s="110" t="s">
        <v>23</v>
      </c>
      <c r="Q15" s="107"/>
      <c r="R15" s="111">
        <f>K6/(1+E14)^(J6/252)</f>
        <v>43.839589027088849</v>
      </c>
      <c r="S15" s="11"/>
    </row>
    <row r="16" spans="4:19" x14ac:dyDescent="0.35">
      <c r="D16" s="3"/>
      <c r="E16" s="18"/>
      <c r="F16" s="3"/>
      <c r="G16" s="3"/>
      <c r="I16" t="s">
        <v>82</v>
      </c>
      <c r="N16" s="10"/>
      <c r="O16" s="107"/>
      <c r="P16" s="107"/>
      <c r="Q16" s="107"/>
      <c r="R16" s="107"/>
      <c r="S16" s="11"/>
    </row>
    <row r="17" spans="4:19" x14ac:dyDescent="0.35">
      <c r="D17" s="3"/>
      <c r="E17" s="19"/>
      <c r="F17" s="3"/>
      <c r="G17" s="3"/>
      <c r="N17" s="45" t="s">
        <v>58</v>
      </c>
      <c r="O17" s="109" t="s">
        <v>42</v>
      </c>
      <c r="P17" s="110" t="s">
        <v>23</v>
      </c>
      <c r="Q17" s="107"/>
      <c r="R17" s="111">
        <f>K7/(1+E14)^(J7/252)</f>
        <v>41.704732047707552</v>
      </c>
      <c r="S17" s="11"/>
    </row>
    <row r="18" spans="4:19" x14ac:dyDescent="0.35">
      <c r="D18" s="3"/>
      <c r="E18" s="20"/>
      <c r="F18" s="3"/>
      <c r="G18" s="3"/>
      <c r="N18" s="10"/>
      <c r="O18" s="107"/>
      <c r="P18" s="107"/>
      <c r="Q18" s="107"/>
      <c r="R18" s="107"/>
      <c r="S18" s="11"/>
    </row>
    <row r="19" spans="4:19" x14ac:dyDescent="0.35">
      <c r="D19" s="3"/>
      <c r="E19" s="20"/>
      <c r="F19" s="3"/>
      <c r="G19" s="3"/>
      <c r="N19" s="45" t="s">
        <v>58</v>
      </c>
      <c r="O19" s="109" t="s">
        <v>59</v>
      </c>
      <c r="P19" s="110" t="s">
        <v>23</v>
      </c>
      <c r="Q19" s="107"/>
      <c r="R19" s="111">
        <f>K8/(1+E14)^(J8/252)</f>
        <v>852.17799564196036</v>
      </c>
      <c r="S19" s="11"/>
    </row>
    <row r="20" spans="4:19" x14ac:dyDescent="0.35">
      <c r="D20" s="3"/>
      <c r="E20" s="21"/>
      <c r="F20" s="3"/>
      <c r="N20" s="10"/>
      <c r="O20" s="107"/>
      <c r="P20" s="107"/>
      <c r="Q20" s="107"/>
      <c r="R20" s="107"/>
      <c r="S20" s="11"/>
    </row>
    <row r="21" spans="4:19" x14ac:dyDescent="0.35">
      <c r="D21" s="3"/>
      <c r="E21" s="3"/>
      <c r="F21" s="3"/>
      <c r="N21" s="12"/>
      <c r="O21" s="13"/>
      <c r="P21" s="13"/>
      <c r="Q21" s="13"/>
      <c r="R21" s="13"/>
      <c r="S21" s="14"/>
    </row>
  </sheetData>
  <mergeCells count="6">
    <mergeCell ref="D1:F1"/>
    <mergeCell ref="D2:F2"/>
    <mergeCell ref="D3:F3"/>
    <mergeCell ref="I1:L1"/>
    <mergeCell ref="I2:L2"/>
    <mergeCell ref="N1:S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B44E-69B1-48C4-B67A-6EAB6B7D8394}">
  <sheetPr>
    <tabColor theme="9"/>
  </sheetPr>
  <dimension ref="D1:V34"/>
  <sheetViews>
    <sheetView showGridLines="0" topLeftCell="D22" zoomScale="80" zoomScaleNormal="80" workbookViewId="0">
      <selection activeCell="R33" sqref="R33"/>
    </sheetView>
  </sheetViews>
  <sheetFormatPr defaultRowHeight="14.5" x14ac:dyDescent="0.35"/>
  <cols>
    <col min="3" max="3" width="47.26953125" customWidth="1"/>
    <col min="4" max="4" width="23.54296875" bestFit="1" customWidth="1"/>
    <col min="5" max="5" width="11.26953125" customWidth="1"/>
    <col min="6" max="6" width="2.26953125" customWidth="1"/>
    <col min="7" max="7" width="2" customWidth="1"/>
    <col min="8" max="8" width="1.7265625" customWidth="1"/>
    <col min="9" max="9" width="14.1796875" customWidth="1"/>
    <col min="10" max="10" width="11.81640625" customWidth="1"/>
    <col min="14" max="14" width="3.453125" customWidth="1"/>
    <col min="16" max="16" width="7.54296875" customWidth="1"/>
    <col min="18" max="18" width="10.54296875" customWidth="1"/>
    <col min="19" max="19" width="4.453125" bestFit="1" customWidth="1"/>
    <col min="20" max="20" width="3.26953125" customWidth="1"/>
    <col min="22" max="22" width="5.7265625" customWidth="1"/>
  </cols>
  <sheetData>
    <row r="1" spans="4:22" x14ac:dyDescent="0.35">
      <c r="D1" s="2"/>
      <c r="E1" s="3"/>
      <c r="F1" s="3"/>
      <c r="G1" s="3"/>
    </row>
    <row r="2" spans="4:22" x14ac:dyDescent="0.35">
      <c r="D2" s="92" t="s">
        <v>2</v>
      </c>
      <c r="E2" s="93"/>
      <c r="F2" s="94"/>
      <c r="G2" s="3"/>
      <c r="I2" s="89" t="s">
        <v>16</v>
      </c>
      <c r="J2" s="89"/>
      <c r="K2" s="89"/>
      <c r="L2" s="89"/>
      <c r="M2" s="89"/>
      <c r="O2" s="89" t="s">
        <v>33</v>
      </c>
      <c r="P2" s="89"/>
      <c r="Q2" s="89"/>
      <c r="R2" s="89"/>
      <c r="S2" s="89"/>
      <c r="T2" s="89"/>
      <c r="U2" s="89"/>
      <c r="V2" s="89"/>
    </row>
    <row r="3" spans="4:22" x14ac:dyDescent="0.35">
      <c r="D3" s="95" t="s">
        <v>86</v>
      </c>
      <c r="E3" s="96"/>
      <c r="F3" s="97"/>
      <c r="G3" s="3"/>
      <c r="I3" s="73"/>
      <c r="J3" s="73"/>
      <c r="K3" s="73"/>
      <c r="L3" s="73"/>
      <c r="M3" s="73"/>
      <c r="O3" s="73"/>
      <c r="P3" s="73"/>
      <c r="Q3" s="73"/>
      <c r="R3" s="73"/>
      <c r="S3" s="73"/>
      <c r="T3" s="73"/>
      <c r="U3" s="73"/>
      <c r="V3" s="73"/>
    </row>
    <row r="4" spans="4:22" x14ac:dyDescent="0.35">
      <c r="D4" s="95" t="s">
        <v>3</v>
      </c>
      <c r="E4" s="96"/>
      <c r="F4" s="97"/>
      <c r="G4" s="3"/>
      <c r="I4" s="4"/>
      <c r="J4" s="5"/>
      <c r="K4" s="5"/>
      <c r="L4" s="5"/>
      <c r="M4" s="9"/>
      <c r="O4" s="4"/>
      <c r="P4" s="5"/>
      <c r="Q4" s="5"/>
      <c r="R4" s="5"/>
      <c r="S4" s="27"/>
      <c r="T4" s="27"/>
      <c r="U4" s="27"/>
      <c r="V4" s="9"/>
    </row>
    <row r="5" spans="4:22" x14ac:dyDescent="0.35">
      <c r="D5" s="10"/>
      <c r="E5" s="3"/>
      <c r="F5" s="65"/>
      <c r="G5" s="3"/>
      <c r="I5" s="15" t="s">
        <v>0</v>
      </c>
      <c r="J5" s="3" t="s">
        <v>79</v>
      </c>
      <c r="K5" s="3"/>
      <c r="L5" s="3"/>
      <c r="M5" s="11"/>
      <c r="O5" s="30" t="s">
        <v>17</v>
      </c>
      <c r="P5" s="3" t="s">
        <v>18</v>
      </c>
      <c r="Q5" s="8">
        <v>100</v>
      </c>
      <c r="R5" s="8"/>
      <c r="S5" s="28"/>
      <c r="V5" s="11"/>
    </row>
    <row r="6" spans="4:22" ht="12" customHeight="1" x14ac:dyDescent="0.35">
      <c r="D6" s="6"/>
      <c r="E6" s="3"/>
      <c r="F6" s="65"/>
      <c r="G6" s="3"/>
      <c r="I6" s="6"/>
      <c r="J6" s="3" t="s">
        <v>30</v>
      </c>
      <c r="K6" s="3"/>
      <c r="L6" s="3"/>
      <c r="M6" s="11"/>
      <c r="O6" s="6"/>
      <c r="P6" s="3"/>
      <c r="Q6" s="3"/>
      <c r="R6" s="3"/>
      <c r="S6" s="28" t="s">
        <v>20</v>
      </c>
      <c r="V6" s="11"/>
    </row>
    <row r="7" spans="4:22" ht="15.75" customHeight="1" x14ac:dyDescent="0.35">
      <c r="D7" s="6"/>
      <c r="E7" s="3"/>
      <c r="F7" s="65"/>
      <c r="G7" s="3"/>
      <c r="I7" s="6"/>
      <c r="K7" s="3"/>
      <c r="L7" s="3"/>
      <c r="M7" s="11"/>
      <c r="O7" s="6"/>
      <c r="Q7" s="3" t="s">
        <v>19</v>
      </c>
      <c r="R7" s="3"/>
      <c r="S7" s="29">
        <v>252</v>
      </c>
      <c r="V7" s="11"/>
    </row>
    <row r="8" spans="4:22" x14ac:dyDescent="0.35">
      <c r="D8" s="74" t="s">
        <v>4</v>
      </c>
      <c r="E8" s="75">
        <v>44105</v>
      </c>
      <c r="F8" s="76"/>
      <c r="G8" s="3"/>
      <c r="I8" s="6"/>
      <c r="J8" s="3" t="s">
        <v>31</v>
      </c>
      <c r="K8" s="3"/>
      <c r="L8" s="3"/>
      <c r="M8" s="11"/>
      <c r="O8" s="6"/>
      <c r="P8" s="3"/>
      <c r="Q8" s="3"/>
      <c r="R8" s="3"/>
      <c r="V8" s="11"/>
    </row>
    <row r="9" spans="4:22" x14ac:dyDescent="0.35">
      <c r="D9" s="74" t="s">
        <v>5</v>
      </c>
      <c r="E9" s="77" t="s">
        <v>6</v>
      </c>
      <c r="F9" s="76"/>
      <c r="G9" s="3"/>
      <c r="H9" s="1"/>
      <c r="I9" s="10"/>
      <c r="J9" s="16">
        <f>4250*1.688</f>
        <v>7174</v>
      </c>
      <c r="M9" s="11"/>
      <c r="O9" s="10"/>
      <c r="P9" t="s">
        <v>21</v>
      </c>
      <c r="V9" s="11"/>
    </row>
    <row r="10" spans="4:22" x14ac:dyDescent="0.35">
      <c r="D10" s="74" t="s">
        <v>10</v>
      </c>
      <c r="E10" s="78">
        <v>4250</v>
      </c>
      <c r="F10" s="76"/>
      <c r="G10" s="3"/>
      <c r="I10" s="12"/>
      <c r="J10" s="13"/>
      <c r="K10" s="13"/>
      <c r="L10" s="13"/>
      <c r="M10" s="14"/>
      <c r="O10" s="10"/>
      <c r="P10" t="s">
        <v>89</v>
      </c>
      <c r="V10" s="11"/>
    </row>
    <row r="11" spans="4:22" x14ac:dyDescent="0.35">
      <c r="D11" s="74" t="s">
        <v>7</v>
      </c>
      <c r="E11" s="75">
        <v>46326</v>
      </c>
      <c r="F11" s="76"/>
      <c r="G11" s="3"/>
      <c r="O11" s="10"/>
      <c r="V11" s="11"/>
    </row>
    <row r="12" spans="4:22" x14ac:dyDescent="0.35">
      <c r="D12" s="74" t="s">
        <v>8</v>
      </c>
      <c r="E12" s="77">
        <v>1530</v>
      </c>
      <c r="F12" s="76"/>
      <c r="G12" s="3"/>
      <c r="I12" s="89" t="s">
        <v>1</v>
      </c>
      <c r="J12" s="89"/>
      <c r="K12" s="89"/>
      <c r="L12" s="89"/>
      <c r="M12" s="89"/>
      <c r="O12" s="30" t="s">
        <v>22</v>
      </c>
      <c r="P12" s="22" t="s">
        <v>23</v>
      </c>
      <c r="Q12" s="31">
        <v>100</v>
      </c>
      <c r="R12" s="3"/>
      <c r="S12" s="28"/>
      <c r="V12" s="11"/>
    </row>
    <row r="13" spans="4:22" x14ac:dyDescent="0.35">
      <c r="D13" s="74"/>
      <c r="E13" s="87"/>
      <c r="F13" s="76"/>
      <c r="G13" s="3"/>
      <c r="I13" s="73"/>
      <c r="J13" s="73"/>
      <c r="K13" s="73"/>
      <c r="L13" s="73"/>
      <c r="M13" s="73"/>
      <c r="O13" s="6"/>
      <c r="P13" s="3"/>
      <c r="Q13" s="3"/>
      <c r="R13" s="28">
        <v>1530</v>
      </c>
      <c r="V13" s="11"/>
    </row>
    <row r="14" spans="4:22" x14ac:dyDescent="0.35">
      <c r="D14" s="74" t="s">
        <v>9</v>
      </c>
      <c r="E14" s="88">
        <v>0.68799999999999994</v>
      </c>
      <c r="F14" s="76"/>
      <c r="G14" s="3"/>
      <c r="I14" s="4"/>
      <c r="J14" s="5"/>
      <c r="K14" s="5"/>
      <c r="L14" s="5"/>
      <c r="M14" s="9"/>
      <c r="O14" s="6"/>
      <c r="Q14" s="22" t="s">
        <v>34</v>
      </c>
      <c r="R14" s="29">
        <v>252</v>
      </c>
      <c r="V14" s="11"/>
    </row>
    <row r="15" spans="4:22" x14ac:dyDescent="0.35">
      <c r="D15" s="10"/>
      <c r="F15" s="11"/>
      <c r="G15" s="3"/>
      <c r="I15" s="15" t="s">
        <v>0</v>
      </c>
      <c r="J15" s="17">
        <f>E10*(1+E14)</f>
        <v>7174</v>
      </c>
      <c r="K15" s="3"/>
      <c r="L15" s="3"/>
      <c r="M15" s="11"/>
      <c r="O15" s="10"/>
      <c r="V15" s="11"/>
    </row>
    <row r="16" spans="4:22" x14ac:dyDescent="0.35">
      <c r="D16" s="10"/>
      <c r="F16" s="11"/>
      <c r="G16" s="3"/>
      <c r="I16" s="6"/>
      <c r="J16" s="3" t="s">
        <v>11</v>
      </c>
      <c r="K16" s="3"/>
      <c r="L16" s="3"/>
      <c r="M16" s="11"/>
      <c r="O16" s="30" t="s">
        <v>22</v>
      </c>
      <c r="P16" s="22" t="s">
        <v>23</v>
      </c>
      <c r="Q16" s="32">
        <v>100</v>
      </c>
      <c r="S16" t="s">
        <v>23</v>
      </c>
      <c r="U16" s="34">
        <f>Q16/Q17</f>
        <v>113.0499187952995</v>
      </c>
      <c r="V16" s="11" t="s">
        <v>24</v>
      </c>
    </row>
    <row r="17" spans="4:22" x14ac:dyDescent="0.35">
      <c r="D17" s="7"/>
      <c r="E17" s="57"/>
      <c r="F17" s="67"/>
      <c r="G17" s="3"/>
      <c r="I17" s="7"/>
      <c r="J17" s="13"/>
      <c r="K17" s="8"/>
      <c r="L17" s="8"/>
      <c r="M17" s="14"/>
      <c r="O17" s="10"/>
      <c r="Q17" s="33">
        <f>(1-0.02)^(R13/252)</f>
        <v>0.88456498744657119</v>
      </c>
      <c r="V17" s="11"/>
    </row>
    <row r="18" spans="4:22" x14ac:dyDescent="0.35">
      <c r="D18" s="3"/>
      <c r="E18" s="19"/>
      <c r="F18" s="3"/>
      <c r="G18" s="3"/>
      <c r="O18" s="12"/>
      <c r="P18" s="13"/>
      <c r="Q18" s="13"/>
      <c r="R18" s="13"/>
      <c r="S18" s="13"/>
      <c r="T18" s="13"/>
      <c r="U18" s="13"/>
      <c r="V18" s="14"/>
    </row>
    <row r="19" spans="4:22" x14ac:dyDescent="0.35">
      <c r="D19" s="3"/>
      <c r="E19" s="20"/>
      <c r="F19" s="3"/>
      <c r="G19" s="3"/>
      <c r="I19" s="89" t="s">
        <v>83</v>
      </c>
      <c r="J19" s="89"/>
      <c r="K19" s="89"/>
      <c r="L19" s="89"/>
      <c r="M19" s="89"/>
      <c r="O19" s="22"/>
      <c r="P19" s="22"/>
    </row>
    <row r="20" spans="4:22" x14ac:dyDescent="0.35">
      <c r="D20" s="3"/>
      <c r="E20" s="20"/>
      <c r="F20" s="3"/>
      <c r="G20" s="3"/>
      <c r="I20" s="73"/>
      <c r="J20" s="73"/>
      <c r="K20" s="73"/>
      <c r="L20" s="73"/>
      <c r="M20" s="73"/>
      <c r="O20" s="35"/>
      <c r="P20" s="27"/>
      <c r="Q20" s="27"/>
      <c r="R20" s="27"/>
      <c r="S20" s="27"/>
      <c r="T20" s="27"/>
      <c r="U20" s="27"/>
      <c r="V20" s="9"/>
    </row>
    <row r="21" spans="4:22" x14ac:dyDescent="0.35">
      <c r="D21" s="3"/>
      <c r="E21" s="21"/>
      <c r="F21" s="3"/>
      <c r="I21" s="4"/>
      <c r="J21" s="5"/>
      <c r="K21" s="23" t="s">
        <v>14</v>
      </c>
      <c r="L21" s="5"/>
      <c r="M21" s="9"/>
      <c r="O21" s="36" t="s">
        <v>25</v>
      </c>
      <c r="P21" s="37"/>
      <c r="Q21" s="37"/>
      <c r="R21" t="s">
        <v>26</v>
      </c>
      <c r="V21" s="11"/>
    </row>
    <row r="22" spans="4:22" x14ac:dyDescent="0.35">
      <c r="D22" s="3"/>
      <c r="E22" s="3"/>
      <c r="F22" s="3"/>
      <c r="I22" s="15" t="s">
        <v>12</v>
      </c>
      <c r="J22" s="22" t="s">
        <v>13</v>
      </c>
      <c r="K22" s="3" t="s">
        <v>15</v>
      </c>
      <c r="L22" s="3"/>
      <c r="M22" s="11"/>
      <c r="O22" s="36"/>
      <c r="P22" s="37"/>
      <c r="Q22" s="37"/>
      <c r="V22" s="11"/>
    </row>
    <row r="23" spans="4:22" x14ac:dyDescent="0.35">
      <c r="I23" s="6"/>
      <c r="J23" s="3"/>
      <c r="K23" s="24">
        <v>252</v>
      </c>
      <c r="L23" s="3"/>
      <c r="M23" s="11"/>
      <c r="O23" s="36"/>
      <c r="P23" s="37"/>
      <c r="Q23" s="37"/>
      <c r="R23" t="s">
        <v>35</v>
      </c>
      <c r="V23" s="11"/>
    </row>
    <row r="24" spans="4:22" x14ac:dyDescent="0.35">
      <c r="I24" s="6"/>
      <c r="J24" t="s">
        <v>32</v>
      </c>
      <c r="K24" s="25">
        <v>1530</v>
      </c>
      <c r="L24" s="3"/>
      <c r="M24" s="11"/>
      <c r="O24" s="36"/>
      <c r="P24" s="37"/>
      <c r="Q24" s="37"/>
      <c r="R24" s="37"/>
      <c r="S24" s="37"/>
      <c r="T24" s="37"/>
      <c r="V24" s="11"/>
    </row>
    <row r="25" spans="4:22" x14ac:dyDescent="0.35">
      <c r="I25" s="6"/>
      <c r="J25" s="3"/>
      <c r="K25" s="3"/>
      <c r="L25" s="3"/>
      <c r="M25" s="11"/>
      <c r="O25" s="36"/>
      <c r="P25" s="37"/>
      <c r="Q25" s="37"/>
      <c r="R25" s="38">
        <f>E10*113.0499%</f>
        <v>4804.62075</v>
      </c>
      <c r="S25" s="37"/>
      <c r="T25" s="37"/>
      <c r="V25" s="11"/>
    </row>
    <row r="26" spans="4:22" x14ac:dyDescent="0.35">
      <c r="I26" s="10"/>
      <c r="J26" s="26">
        <f>(1+E14)^(252/E12)-1</f>
        <v>9.0057930114385565E-2</v>
      </c>
      <c r="K26" t="s">
        <v>28</v>
      </c>
      <c r="M26" s="11"/>
      <c r="O26" s="12"/>
      <c r="P26" s="13"/>
      <c r="Q26" s="13"/>
      <c r="R26" s="13"/>
      <c r="S26" s="13"/>
      <c r="T26" s="13"/>
      <c r="U26" s="13"/>
      <c r="V26" s="14"/>
    </row>
    <row r="27" spans="4:22" x14ac:dyDescent="0.35">
      <c r="I27" s="12"/>
      <c r="J27" s="13"/>
      <c r="K27" s="13"/>
      <c r="L27" s="13"/>
      <c r="M27" s="14"/>
    </row>
    <row r="28" spans="4:22" x14ac:dyDescent="0.35">
      <c r="O28" s="35"/>
      <c r="P28" s="27"/>
      <c r="Q28" s="27"/>
      <c r="R28" s="27"/>
      <c r="S28" s="27"/>
      <c r="T28" s="27"/>
      <c r="U28" s="27"/>
      <c r="V28" s="9"/>
    </row>
    <row r="29" spans="4:22" x14ac:dyDescent="0.35">
      <c r="O29" s="36" t="s">
        <v>27</v>
      </c>
      <c r="P29" s="37"/>
      <c r="Q29" s="37"/>
      <c r="R29" s="39">
        <f>J15</f>
        <v>7174</v>
      </c>
      <c r="V29" s="11"/>
    </row>
    <row r="30" spans="4:22" x14ac:dyDescent="0.35">
      <c r="O30" s="36"/>
      <c r="P30" s="37"/>
      <c r="Q30" s="37"/>
      <c r="R30" s="40">
        <f>R25</f>
        <v>4804.62075</v>
      </c>
      <c r="V30" s="11"/>
    </row>
    <row r="31" spans="4:22" x14ac:dyDescent="0.35">
      <c r="O31" s="36"/>
      <c r="P31" s="37"/>
      <c r="Q31" s="37"/>
      <c r="V31" s="11"/>
    </row>
    <row r="32" spans="4:22" x14ac:dyDescent="0.35">
      <c r="O32" s="36"/>
      <c r="P32" s="37"/>
      <c r="Q32" s="37"/>
      <c r="R32" s="41">
        <f>R29/R30-1</f>
        <v>0.4931459470552384</v>
      </c>
      <c r="S32" s="43" t="s">
        <v>29</v>
      </c>
      <c r="T32" s="37"/>
      <c r="V32" s="11"/>
    </row>
    <row r="33" spans="15:22" x14ac:dyDescent="0.35">
      <c r="O33" s="36"/>
      <c r="P33" s="37"/>
      <c r="Q33" s="37"/>
      <c r="R33" s="42">
        <f>(1+R32)^(252/1392)-1</f>
        <v>7.5272434741106897E-2</v>
      </c>
      <c r="S33" s="43" t="s">
        <v>28</v>
      </c>
      <c r="T33" s="37"/>
      <c r="V33" s="11"/>
    </row>
    <row r="34" spans="15:22" x14ac:dyDescent="0.35">
      <c r="O34" s="12"/>
      <c r="P34" s="13"/>
      <c r="Q34" s="13"/>
      <c r="R34" s="13"/>
      <c r="S34" s="13"/>
      <c r="T34" s="13"/>
      <c r="U34" s="13"/>
      <c r="V34" s="14"/>
    </row>
  </sheetData>
  <mergeCells count="7">
    <mergeCell ref="I12:M12"/>
    <mergeCell ref="I19:M19"/>
    <mergeCell ref="O2:V2"/>
    <mergeCell ref="D2:F2"/>
    <mergeCell ref="D3:F3"/>
    <mergeCell ref="D4:F4"/>
    <mergeCell ref="I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5C4E-315E-4581-A475-89BE56BC0DF1}">
  <sheetPr>
    <tabColor theme="7" tint="0.59999389629810485"/>
  </sheetPr>
  <dimension ref="D1:S22"/>
  <sheetViews>
    <sheetView showGridLines="0" tabSelected="1" topLeftCell="B1" zoomScale="80" zoomScaleNormal="80" workbookViewId="0">
      <selection activeCell="J13" sqref="J13"/>
    </sheetView>
  </sheetViews>
  <sheetFormatPr defaultRowHeight="14.5" x14ac:dyDescent="0.35"/>
  <cols>
    <col min="3" max="3" width="18.453125" customWidth="1"/>
    <col min="4" max="4" width="17.7265625" customWidth="1"/>
    <col min="5" max="5" width="12.453125" customWidth="1"/>
    <col min="6" max="6" width="10" customWidth="1"/>
    <col min="7" max="7" width="2" customWidth="1"/>
    <col min="8" max="8" width="1.54296875" customWidth="1"/>
    <col min="9" max="9" width="16.7265625" bestFit="1" customWidth="1"/>
    <col min="10" max="10" width="9.1796875" bestFit="1" customWidth="1"/>
    <col min="11" max="11" width="12.1796875" bestFit="1" customWidth="1"/>
    <col min="12" max="12" width="14.26953125" bestFit="1" customWidth="1"/>
    <col min="13" max="13" width="1.453125" customWidth="1"/>
    <col min="14" max="14" width="16.26953125" customWidth="1"/>
    <col min="17" max="17" width="3.54296875" customWidth="1"/>
    <col min="19" max="19" width="6.1796875" customWidth="1"/>
  </cols>
  <sheetData>
    <row r="1" spans="4:19" x14ac:dyDescent="0.35">
      <c r="D1" s="2"/>
      <c r="E1" s="3"/>
      <c r="F1" s="3"/>
      <c r="G1" s="3"/>
    </row>
    <row r="2" spans="4:19" x14ac:dyDescent="0.35">
      <c r="D2" s="92" t="s">
        <v>2</v>
      </c>
      <c r="E2" s="93"/>
      <c r="F2" s="93"/>
      <c r="G2" s="94"/>
      <c r="I2" s="92" t="s">
        <v>45</v>
      </c>
      <c r="J2" s="93"/>
      <c r="K2" s="93"/>
      <c r="L2" s="94"/>
      <c r="N2" s="92" t="s">
        <v>47</v>
      </c>
      <c r="O2" s="93"/>
      <c r="P2" s="93"/>
      <c r="Q2" s="93"/>
      <c r="R2" s="93"/>
      <c r="S2" s="94"/>
    </row>
    <row r="3" spans="4:19" x14ac:dyDescent="0.35">
      <c r="D3" s="101" t="s">
        <v>87</v>
      </c>
      <c r="E3" s="89"/>
      <c r="F3" s="89"/>
      <c r="G3" s="102"/>
      <c r="I3" s="103"/>
      <c r="J3" s="104"/>
      <c r="K3" s="104"/>
      <c r="L3" s="105"/>
      <c r="N3" s="85"/>
      <c r="O3" s="73"/>
      <c r="P3" s="73"/>
      <c r="Q3" s="73"/>
      <c r="R3" s="73"/>
      <c r="S3" s="86"/>
    </row>
    <row r="4" spans="4:19" x14ac:dyDescent="0.35">
      <c r="D4" s="95" t="s">
        <v>36</v>
      </c>
      <c r="E4" s="96"/>
      <c r="F4" s="96"/>
      <c r="G4" s="97"/>
      <c r="I4" s="69"/>
      <c r="J4" s="70" t="s">
        <v>44</v>
      </c>
      <c r="K4" s="71" t="s">
        <v>46</v>
      </c>
      <c r="L4" s="71" t="s">
        <v>51</v>
      </c>
      <c r="N4" s="35"/>
      <c r="O4" s="27"/>
      <c r="P4" s="27"/>
      <c r="Q4" s="27"/>
      <c r="R4" s="27"/>
      <c r="S4" s="9"/>
    </row>
    <row r="5" spans="4:19" x14ac:dyDescent="0.35">
      <c r="D5" s="10"/>
      <c r="E5" s="3"/>
      <c r="F5" s="3"/>
      <c r="G5" s="65"/>
      <c r="I5" s="46" t="s">
        <v>39</v>
      </c>
      <c r="J5" s="46"/>
      <c r="K5" s="46"/>
      <c r="L5" s="46"/>
      <c r="N5" s="15" t="s">
        <v>48</v>
      </c>
      <c r="O5" s="31" t="s">
        <v>49</v>
      </c>
      <c r="P5" s="106"/>
      <c r="Q5" s="106"/>
      <c r="R5" s="107"/>
      <c r="S5" s="11"/>
    </row>
    <row r="6" spans="4:19" x14ac:dyDescent="0.35">
      <c r="D6" s="6"/>
      <c r="E6" s="3"/>
      <c r="F6" s="3"/>
      <c r="G6" s="65"/>
      <c r="I6" s="46" t="s">
        <v>40</v>
      </c>
      <c r="J6" s="48">
        <v>144</v>
      </c>
      <c r="K6" s="49">
        <f>E14</f>
        <v>2.9562999999999999E-2</v>
      </c>
      <c r="L6" s="50">
        <f>R14</f>
        <v>2.8068948879616466E-2</v>
      </c>
      <c r="N6" s="30" t="s">
        <v>40</v>
      </c>
      <c r="O6" s="106" t="s">
        <v>50</v>
      </c>
      <c r="P6" s="106"/>
      <c r="Q6" s="106"/>
      <c r="R6" s="107"/>
      <c r="S6" s="11"/>
    </row>
    <row r="7" spans="4:19" ht="15.75" customHeight="1" x14ac:dyDescent="0.35">
      <c r="D7" s="6"/>
      <c r="E7" s="3"/>
      <c r="F7" s="3"/>
      <c r="G7" s="65"/>
      <c r="I7" s="46" t="s">
        <v>41</v>
      </c>
      <c r="J7" s="48">
        <v>271</v>
      </c>
      <c r="K7" s="49">
        <f>E14</f>
        <v>2.9562999999999999E-2</v>
      </c>
      <c r="L7" s="50">
        <f>R16</f>
        <v>2.6814066662346172E-2</v>
      </c>
      <c r="N7" s="6"/>
      <c r="O7" s="107"/>
      <c r="P7" s="106"/>
      <c r="Q7" s="106"/>
      <c r="R7" s="107"/>
      <c r="S7" s="11"/>
    </row>
    <row r="8" spans="4:19" x14ac:dyDescent="0.35">
      <c r="D8" s="74" t="s">
        <v>56</v>
      </c>
      <c r="E8" s="75">
        <v>45200</v>
      </c>
      <c r="F8" s="87"/>
      <c r="G8" s="81"/>
      <c r="I8" s="46" t="s">
        <v>42</v>
      </c>
      <c r="J8" s="48">
        <v>397</v>
      </c>
      <c r="K8" s="49">
        <f>E14</f>
        <v>2.9562999999999999E-2</v>
      </c>
      <c r="L8" s="50">
        <f>R18</f>
        <v>2.5624513288131888E-2</v>
      </c>
      <c r="N8" s="6"/>
      <c r="O8" s="31">
        <v>2.9562999999999999E-2</v>
      </c>
      <c r="P8" s="31"/>
      <c r="Q8" s="106"/>
      <c r="R8" s="107"/>
      <c r="S8" s="11"/>
    </row>
    <row r="9" spans="4:19" x14ac:dyDescent="0.35">
      <c r="D9" s="74" t="s">
        <v>52</v>
      </c>
      <c r="E9" s="75">
        <v>45412</v>
      </c>
      <c r="F9" s="87"/>
      <c r="G9" s="81"/>
      <c r="H9" s="1"/>
      <c r="I9" s="46" t="s">
        <v>43</v>
      </c>
      <c r="J9" s="48">
        <v>524</v>
      </c>
      <c r="K9" s="49">
        <f>100%+E14</f>
        <v>1.029563</v>
      </c>
      <c r="L9" s="50">
        <f>R20</f>
        <v>0.85250431060223708</v>
      </c>
      <c r="N9" s="10"/>
      <c r="O9" s="106" t="s">
        <v>63</v>
      </c>
      <c r="P9" s="107"/>
      <c r="Q9" s="107"/>
      <c r="R9" s="107"/>
      <c r="S9" s="11"/>
    </row>
    <row r="10" spans="4:19" x14ac:dyDescent="0.35">
      <c r="D10" s="74" t="s">
        <v>53</v>
      </c>
      <c r="E10" s="75">
        <v>45595</v>
      </c>
      <c r="F10" s="87"/>
      <c r="G10" s="81"/>
      <c r="N10" s="10"/>
      <c r="O10" s="107"/>
      <c r="P10" s="107"/>
      <c r="Q10" s="107"/>
      <c r="R10" s="107"/>
      <c r="S10" s="11"/>
    </row>
    <row r="11" spans="4:19" x14ac:dyDescent="0.35">
      <c r="D11" s="74" t="s">
        <v>54</v>
      </c>
      <c r="E11" s="75">
        <v>45777</v>
      </c>
      <c r="F11" s="87"/>
      <c r="G11" s="81"/>
      <c r="L11" s="51">
        <f>SUM(L6:L10)</f>
        <v>0.93301183943233157</v>
      </c>
      <c r="N11" s="10"/>
      <c r="O11" s="31">
        <v>2.9562999999999999E-2</v>
      </c>
      <c r="P11" s="31"/>
      <c r="Q11" s="107" t="s">
        <v>23</v>
      </c>
      <c r="R11" s="112">
        <f>O11/(1.095^0.571429)</f>
        <v>2.8068947787882381E-2</v>
      </c>
      <c r="S11" s="11"/>
    </row>
    <row r="12" spans="4:19" x14ac:dyDescent="0.35">
      <c r="D12" s="74" t="s">
        <v>55</v>
      </c>
      <c r="E12" s="75">
        <v>45960</v>
      </c>
      <c r="F12" s="87"/>
      <c r="G12" s="81"/>
      <c r="N12" s="10"/>
      <c r="O12" s="72" t="s">
        <v>64</v>
      </c>
      <c r="P12" s="72"/>
      <c r="Q12" s="107"/>
      <c r="R12" s="107"/>
      <c r="S12" s="11"/>
    </row>
    <row r="13" spans="4:19" x14ac:dyDescent="0.35">
      <c r="D13" s="74" t="s">
        <v>37</v>
      </c>
      <c r="E13" s="82">
        <v>0.06</v>
      </c>
      <c r="F13" s="87" t="s">
        <v>28</v>
      </c>
      <c r="G13" s="81"/>
      <c r="I13" t="s">
        <v>60</v>
      </c>
      <c r="J13" s="44">
        <f>L11</f>
        <v>0.93301183943233157</v>
      </c>
      <c r="K13" t="s">
        <v>61</v>
      </c>
      <c r="N13" s="10"/>
      <c r="O13" s="107"/>
      <c r="P13" s="107"/>
      <c r="Q13" s="107"/>
      <c r="R13" s="107"/>
      <c r="S13" s="11"/>
    </row>
    <row r="14" spans="4:19" x14ac:dyDescent="0.35">
      <c r="D14" s="74" t="s">
        <v>37</v>
      </c>
      <c r="E14" s="83">
        <v>2.9562999999999999E-2</v>
      </c>
      <c r="F14" s="87" t="s">
        <v>38</v>
      </c>
      <c r="G14" s="81"/>
      <c r="I14" t="s">
        <v>62</v>
      </c>
      <c r="N14" s="45" t="s">
        <v>58</v>
      </c>
      <c r="O14" s="109" t="s">
        <v>40</v>
      </c>
      <c r="P14" s="110" t="s">
        <v>23</v>
      </c>
      <c r="Q14" s="107"/>
      <c r="R14" s="112">
        <f>K6/(1+E15)^(J6/252)</f>
        <v>2.8068948879616466E-2</v>
      </c>
      <c r="S14" s="11"/>
    </row>
    <row r="15" spans="4:19" x14ac:dyDescent="0.35">
      <c r="D15" s="74" t="s">
        <v>57</v>
      </c>
      <c r="E15" s="84">
        <v>9.5000000000000001E-2</v>
      </c>
      <c r="F15" s="87" t="s">
        <v>28</v>
      </c>
      <c r="G15" s="81"/>
      <c r="N15" s="10"/>
      <c r="O15" s="107"/>
      <c r="P15" s="107"/>
      <c r="Q15" s="107"/>
      <c r="R15" s="107"/>
      <c r="S15" s="11"/>
    </row>
    <row r="16" spans="4:19" x14ac:dyDescent="0.35">
      <c r="D16" s="12"/>
      <c r="E16" s="68"/>
      <c r="F16" s="13"/>
      <c r="G16" s="67"/>
      <c r="N16" s="45" t="s">
        <v>58</v>
      </c>
      <c r="O16" s="109" t="s">
        <v>41</v>
      </c>
      <c r="P16" s="110" t="s">
        <v>23</v>
      </c>
      <c r="Q16" s="107"/>
      <c r="R16" s="112">
        <f>K7/(1+E15)^(J7/252)</f>
        <v>2.6814066662346172E-2</v>
      </c>
      <c r="S16" s="11"/>
    </row>
    <row r="17" spans="4:19" x14ac:dyDescent="0.35">
      <c r="D17" s="3"/>
      <c r="E17" s="18"/>
      <c r="F17" s="3"/>
      <c r="G17" s="3"/>
      <c r="N17" s="10"/>
      <c r="O17" s="107"/>
      <c r="P17" s="107"/>
      <c r="Q17" s="107"/>
      <c r="R17" s="107"/>
      <c r="S17" s="11"/>
    </row>
    <row r="18" spans="4:19" x14ac:dyDescent="0.35">
      <c r="D18" s="3"/>
      <c r="E18" s="19"/>
      <c r="F18" s="3"/>
      <c r="G18" s="3"/>
      <c r="N18" s="45" t="s">
        <v>58</v>
      </c>
      <c r="O18" s="109" t="s">
        <v>42</v>
      </c>
      <c r="P18" s="110" t="s">
        <v>23</v>
      </c>
      <c r="Q18" s="107"/>
      <c r="R18" s="112">
        <f>K8/(1+E15)^(J8/252)</f>
        <v>2.5624513288131888E-2</v>
      </c>
      <c r="S18" s="11"/>
    </row>
    <row r="19" spans="4:19" x14ac:dyDescent="0.35">
      <c r="D19" s="3"/>
      <c r="E19" s="20"/>
      <c r="F19" s="3"/>
      <c r="G19" s="3"/>
      <c r="N19" s="10"/>
      <c r="O19" s="107"/>
      <c r="P19" s="107"/>
      <c r="Q19" s="107"/>
      <c r="R19" s="107"/>
      <c r="S19" s="11"/>
    </row>
    <row r="20" spans="4:19" x14ac:dyDescent="0.35">
      <c r="D20" s="3"/>
      <c r="E20" s="20"/>
      <c r="F20" s="3"/>
      <c r="G20" s="3"/>
      <c r="N20" s="45" t="s">
        <v>58</v>
      </c>
      <c r="O20" s="109" t="s">
        <v>59</v>
      </c>
      <c r="P20" s="110" t="s">
        <v>23</v>
      </c>
      <c r="Q20" s="107"/>
      <c r="R20" s="112">
        <f>K9/(1+E15)^(J9/252)</f>
        <v>0.85250431060223708</v>
      </c>
      <c r="S20" s="11"/>
    </row>
    <row r="21" spans="4:19" x14ac:dyDescent="0.35">
      <c r="D21" s="3"/>
      <c r="E21" s="21"/>
      <c r="F21" s="3"/>
      <c r="N21" s="10"/>
      <c r="O21" s="107"/>
      <c r="P21" s="107"/>
      <c r="Q21" s="107"/>
      <c r="R21" s="107"/>
      <c r="S21" s="11"/>
    </row>
    <row r="22" spans="4:19" x14ac:dyDescent="0.35">
      <c r="D22" s="3"/>
      <c r="E22" s="3"/>
      <c r="F22" s="3"/>
      <c r="N22" s="12"/>
      <c r="O22" s="13"/>
      <c r="P22" s="13"/>
      <c r="Q22" s="13"/>
      <c r="R22" s="13"/>
      <c r="S22" s="14"/>
    </row>
  </sheetData>
  <mergeCells count="6">
    <mergeCell ref="D2:G2"/>
    <mergeCell ref="D3:G3"/>
    <mergeCell ref="D4:G4"/>
    <mergeCell ref="I2:L2"/>
    <mergeCell ref="I3:L3"/>
    <mergeCell ref="N2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Prefixado</vt:lpstr>
      <vt:lpstr>Prefixado com Juros</vt:lpstr>
      <vt:lpstr>Selic</vt:lpstr>
      <vt:lpstr>IPCA+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2025-10-29T13:36:03Z</dcterms:modified>
</cp:coreProperties>
</file>