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3F7605DA-78AA-4B85-8EB8-4F0273B6DD7C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refixado_parcelad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3" l="1"/>
  <c r="R10" i="3"/>
  <c r="R9" i="3"/>
  <c r="R8" i="3"/>
  <c r="R7" i="3"/>
  <c r="O9" i="3"/>
  <c r="O8" i="3"/>
  <c r="O7" i="3"/>
  <c r="O10" i="3"/>
  <c r="Q7" i="3"/>
  <c r="N10" i="3"/>
  <c r="N9" i="3"/>
  <c r="N8" i="3"/>
  <c r="N7" i="3"/>
  <c r="I6" i="3" l="1"/>
  <c r="Q6" i="3" s="1"/>
  <c r="N34" i="3"/>
  <c r="L10" i="3"/>
  <c r="L9" i="3"/>
  <c r="L8" i="3"/>
  <c r="L7" i="3"/>
  <c r="L6" i="3"/>
  <c r="M9" i="3" l="1"/>
  <c r="M8" i="3"/>
  <c r="M10" i="3"/>
  <c r="M7" i="3"/>
  <c r="N33" i="3"/>
  <c r="N11" i="3"/>
  <c r="P7" i="3" l="1"/>
  <c r="P8" i="3" l="1"/>
  <c r="Q8" i="3" l="1"/>
  <c r="P9" i="3" l="1"/>
  <c r="Q9" i="3" l="1"/>
  <c r="P10" i="3" l="1"/>
  <c r="O11" i="3"/>
  <c r="R11" i="3" l="1"/>
  <c r="U6" i="3" s="1"/>
  <c r="P11" i="3"/>
  <c r="Q10" i="3"/>
  <c r="U8" i="3" l="1"/>
  <c r="N35" i="3" s="1"/>
  <c r="N36" i="3" s="1"/>
</calcChain>
</file>

<file path=xl/sharedStrings.xml><?xml version="1.0" encoding="utf-8"?>
<sst xmlns="http://schemas.openxmlformats.org/spreadsheetml/2006/main" count="41" uniqueCount="39">
  <si>
    <t>Prazo</t>
  </si>
  <si>
    <t xml:space="preserve">VF </t>
  </si>
  <si>
    <t>?</t>
  </si>
  <si>
    <t>Taxa de Juros (i)</t>
  </si>
  <si>
    <t>Valor do empréstimo (VP)</t>
  </si>
  <si>
    <t>ao mês</t>
  </si>
  <si>
    <t>Prefixado</t>
  </si>
  <si>
    <t>Parcelado</t>
  </si>
  <si>
    <t>Data da contratação:</t>
  </si>
  <si>
    <t>Saldo</t>
  </si>
  <si>
    <t>Devedor</t>
  </si>
  <si>
    <t>CREDIÁRIO</t>
  </si>
  <si>
    <t>meses</t>
  </si>
  <si>
    <t>Cálculo da Parcela (PMT)</t>
  </si>
  <si>
    <t>Calculadora 12C</t>
  </si>
  <si>
    <t>PV</t>
  </si>
  <si>
    <t>i</t>
  </si>
  <si>
    <t>PMT</t>
  </si>
  <si>
    <t>g END</t>
  </si>
  <si>
    <t>parcela 1</t>
  </si>
  <si>
    <t>parcela 2</t>
  </si>
  <si>
    <t>parcela 3</t>
  </si>
  <si>
    <t>parcela 4</t>
  </si>
  <si>
    <t>Tabela Price</t>
  </si>
  <si>
    <t>Data</t>
  </si>
  <si>
    <t>Qtde dias</t>
  </si>
  <si>
    <t>Prestação</t>
  </si>
  <si>
    <t>Juros</t>
  </si>
  <si>
    <t>Principal</t>
  </si>
  <si>
    <t>IOF</t>
  </si>
  <si>
    <t>Tarifa</t>
  </si>
  <si>
    <t>Cálculo IOF Total</t>
  </si>
  <si>
    <t>Valor total financiado</t>
  </si>
  <si>
    <t>Tarifa de cadastro</t>
  </si>
  <si>
    <t>Valor líquido</t>
  </si>
  <si>
    <t>n</t>
  </si>
  <si>
    <t>Diário</t>
  </si>
  <si>
    <t>Adicional</t>
  </si>
  <si>
    <t>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</si>
</sst>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%"/>
  </numFmts>
  <fonts count="14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43" fontId="0" fillId="0" borderId="0" xfId="1" applyFont="1" applyFill="1" applyBorder="1"/>
    <xf numFmtId="0" fontId="4" fillId="0" borderId="0" xfId="0" applyFont="1" applyAlignment="1">
      <alignment horizontal="center"/>
    </xf>
    <xf numFmtId="0" fontId="0" fillId="0" borderId="2" xfId="0" applyBorder="1"/>
    <xf numFmtId="0" fontId="7" fillId="0" borderId="0" xfId="0" applyFont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43" fontId="0" fillId="0" borderId="5" xfId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6" xfId="0" applyFont="1" applyBorder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/>
    <xf numFmtId="43" fontId="10" fillId="0" borderId="1" xfId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3" fontId="6" fillId="0" borderId="1" xfId="1" applyFont="1" applyFill="1" applyBorder="1"/>
    <xf numFmtId="43" fontId="0" fillId="2" borderId="0" xfId="0" applyNumberFormat="1" applyFill="1"/>
    <xf numFmtId="2" fontId="0" fillId="2" borderId="0" xfId="0" applyNumberFormat="1" applyFill="1"/>
    <xf numFmtId="43" fontId="6" fillId="2" borderId="0" xfId="0" applyNumberFormat="1" applyFont="1" applyFill="1"/>
    <xf numFmtId="43" fontId="8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164" fontId="6" fillId="0" borderId="0" xfId="0" applyNumberFormat="1" applyFont="1"/>
    <xf numFmtId="165" fontId="0" fillId="0" borderId="0" xfId="0" applyNumberFormat="1"/>
    <xf numFmtId="0" fontId="1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43" fontId="6" fillId="0" borderId="0" xfId="1" applyFont="1" applyFill="1" applyBorder="1"/>
    <xf numFmtId="43" fontId="6" fillId="2" borderId="1" xfId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/>
    <xf numFmtId="0" fontId="10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5" fontId="0" fillId="0" borderId="7" xfId="0" applyNumberFormat="1" applyBorder="1"/>
    <xf numFmtId="2" fontId="0" fillId="0" borderId="1" xfId="0" applyNumberFormat="1" applyBorder="1"/>
    <xf numFmtId="2" fontId="6" fillId="2" borderId="1" xfId="0" applyNumberFormat="1" applyFont="1" applyFill="1" applyBorder="1"/>
    <xf numFmtId="0" fontId="0" fillId="0" borderId="5" xfId="0" applyBorder="1"/>
    <xf numFmtId="0" fontId="2" fillId="4" borderId="6" xfId="0" applyFont="1" applyFill="1" applyBorder="1"/>
    <xf numFmtId="4" fontId="2" fillId="4" borderId="0" xfId="0" applyNumberFormat="1" applyFont="1" applyFill="1"/>
    <xf numFmtId="0" fontId="2" fillId="4" borderId="7" xfId="0" applyFont="1" applyFill="1" applyBorder="1"/>
    <xf numFmtId="0" fontId="2" fillId="4" borderId="0" xfId="0" applyFont="1" applyFill="1" applyAlignment="1">
      <alignment horizontal="right"/>
    </xf>
    <xf numFmtId="9" fontId="2" fillId="4" borderId="0" xfId="0" applyNumberFormat="1" applyFont="1" applyFill="1" applyAlignment="1">
      <alignment horizontal="right"/>
    </xf>
    <xf numFmtId="2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4" borderId="7" xfId="0" applyFill="1" applyBorder="1"/>
    <xf numFmtId="14" fontId="0" fillId="4" borderId="0" xfId="0" applyNumberFormat="1" applyFill="1"/>
    <xf numFmtId="14" fontId="2" fillId="4" borderId="0" xfId="0" applyNumberFormat="1" applyFont="1" applyFill="1"/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7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D08B-B8CC-4D8B-8FBE-A1822F9281A6}">
  <sheetPr>
    <tabColor theme="4"/>
  </sheetPr>
  <dimension ref="D1:V37"/>
  <sheetViews>
    <sheetView showGridLines="0" tabSelected="1" topLeftCell="I1" zoomScale="85" zoomScaleNormal="85" workbookViewId="0">
      <selection activeCell="U8" sqref="U8"/>
    </sheetView>
  </sheetViews>
  <sheetFormatPr defaultRowHeight="14.5" x14ac:dyDescent="0.35"/>
  <cols>
    <col min="3" max="3" width="46.08984375" customWidth="1"/>
    <col min="4" max="4" width="23.81640625" customWidth="1"/>
    <col min="5" max="5" width="11" bestFit="1" customWidth="1"/>
    <col min="6" max="6" width="7.54296875" customWidth="1"/>
    <col min="7" max="7" width="2.453125" customWidth="1"/>
    <col min="8" max="8" width="15.453125" customWidth="1"/>
    <col min="9" max="9" width="12.54296875" customWidth="1"/>
    <col min="10" max="10" width="10.54296875" bestFit="1" customWidth="1"/>
    <col min="11" max="11" width="3" customWidth="1"/>
    <col min="12" max="12" width="10.7265625" bestFit="1" customWidth="1"/>
    <col min="13" max="13" width="9.26953125" customWidth="1"/>
    <col min="14" max="14" width="10.453125" bestFit="1" customWidth="1"/>
    <col min="15" max="15" width="10.453125" customWidth="1"/>
    <col min="16" max="16" width="10.54296875" bestFit="1" customWidth="1"/>
    <col min="17" max="17" width="10" bestFit="1" customWidth="1"/>
    <col min="19" max="19" width="3" customWidth="1"/>
    <col min="20" max="20" width="10.81640625" customWidth="1"/>
    <col min="22" max="22" width="3.453125" customWidth="1"/>
  </cols>
  <sheetData>
    <row r="1" spans="4:22" x14ac:dyDescent="0.35">
      <c r="D1" s="1"/>
      <c r="E1" s="2"/>
      <c r="F1" s="2"/>
      <c r="G1" s="2"/>
      <c r="H1" s="2"/>
    </row>
    <row r="2" spans="4:22" x14ac:dyDescent="0.35">
      <c r="D2" s="70" t="s">
        <v>11</v>
      </c>
      <c r="E2" s="71"/>
      <c r="F2" s="72"/>
      <c r="G2" s="44"/>
      <c r="H2" s="70" t="s">
        <v>13</v>
      </c>
      <c r="I2" s="71"/>
      <c r="J2" s="72"/>
      <c r="L2" s="68" t="s">
        <v>23</v>
      </c>
      <c r="M2" s="68"/>
      <c r="N2" s="68"/>
      <c r="O2" s="68"/>
      <c r="P2" s="68"/>
      <c r="Q2" s="68"/>
      <c r="R2" s="68"/>
      <c r="T2" s="68" t="s">
        <v>31</v>
      </c>
      <c r="U2" s="68"/>
      <c r="V2" s="69"/>
    </row>
    <row r="3" spans="4:22" x14ac:dyDescent="0.35">
      <c r="D3" s="73" t="s">
        <v>6</v>
      </c>
      <c r="E3" s="68"/>
      <c r="F3" s="69"/>
      <c r="G3" s="44"/>
      <c r="H3" s="49"/>
      <c r="J3" s="14"/>
      <c r="L3" s="29"/>
      <c r="M3" s="29"/>
      <c r="N3" s="29"/>
      <c r="O3" s="29"/>
      <c r="P3" s="29"/>
      <c r="Q3" s="29" t="s">
        <v>9</v>
      </c>
      <c r="R3" s="29"/>
      <c r="T3" s="9"/>
      <c r="U3" s="10"/>
      <c r="V3" s="57"/>
    </row>
    <row r="4" spans="4:22" x14ac:dyDescent="0.35">
      <c r="D4" s="74" t="s">
        <v>7</v>
      </c>
      <c r="E4" s="75"/>
      <c r="F4" s="76"/>
      <c r="G4" s="45"/>
      <c r="H4" s="50" t="s">
        <v>14</v>
      </c>
      <c r="I4" s="35" t="s">
        <v>18</v>
      </c>
      <c r="J4" s="14"/>
      <c r="L4" s="51" t="s">
        <v>24</v>
      </c>
      <c r="M4" s="52" t="s">
        <v>25</v>
      </c>
      <c r="N4" s="53" t="s">
        <v>26</v>
      </c>
      <c r="O4" s="51" t="s">
        <v>27</v>
      </c>
      <c r="P4" s="53" t="s">
        <v>28</v>
      </c>
      <c r="Q4" s="53" t="s">
        <v>10</v>
      </c>
      <c r="R4" s="53" t="s">
        <v>29</v>
      </c>
      <c r="T4" s="13"/>
      <c r="V4" s="14"/>
    </row>
    <row r="5" spans="4:22" ht="12.75" customHeight="1" x14ac:dyDescent="0.35">
      <c r="D5" s="46"/>
      <c r="E5" s="2"/>
      <c r="F5" s="47"/>
      <c r="G5" s="2"/>
      <c r="H5" s="21"/>
      <c r="I5" s="21"/>
      <c r="J5" s="14"/>
      <c r="L5" s="21"/>
      <c r="M5" s="22"/>
      <c r="N5" s="19"/>
      <c r="O5" s="20"/>
      <c r="P5" s="20"/>
      <c r="Q5" s="20"/>
      <c r="R5" s="21"/>
      <c r="T5" s="13"/>
      <c r="V5" s="14"/>
    </row>
    <row r="6" spans="4:22" x14ac:dyDescent="0.35">
      <c r="D6" s="58" t="s">
        <v>4</v>
      </c>
      <c r="E6" s="59">
        <v>10000</v>
      </c>
      <c r="F6" s="60"/>
      <c r="G6" s="2"/>
      <c r="H6" s="21" t="s">
        <v>15</v>
      </c>
      <c r="I6" s="36">
        <f>-E6-E9</f>
        <v>-10060</v>
      </c>
      <c r="J6" s="14" t="s">
        <v>38</v>
      </c>
      <c r="L6" s="23">
        <f>E11</f>
        <v>45834</v>
      </c>
      <c r="M6" s="24">
        <v>0</v>
      </c>
      <c r="N6" s="25">
        <v>0</v>
      </c>
      <c r="O6" s="25">
        <v>0</v>
      </c>
      <c r="P6" s="25">
        <v>0</v>
      </c>
      <c r="Q6" s="25">
        <f>-I6</f>
        <v>10060</v>
      </c>
      <c r="R6" s="25">
        <v>0</v>
      </c>
      <c r="T6" s="13" t="s">
        <v>36</v>
      </c>
      <c r="U6" s="55">
        <f>R11</f>
        <v>65.268326077329988</v>
      </c>
      <c r="V6" s="14"/>
    </row>
    <row r="7" spans="4:22" x14ac:dyDescent="0.35">
      <c r="D7" s="58" t="s">
        <v>0</v>
      </c>
      <c r="E7" s="61">
        <v>4</v>
      </c>
      <c r="F7" s="60" t="s">
        <v>12</v>
      </c>
      <c r="G7" s="2"/>
      <c r="H7" s="21" t="s">
        <v>16</v>
      </c>
      <c r="I7" s="35">
        <v>5</v>
      </c>
      <c r="J7" s="14"/>
      <c r="L7" s="23">
        <f>E12</f>
        <v>45865</v>
      </c>
      <c r="M7" s="24">
        <f>L7-L6</f>
        <v>31</v>
      </c>
      <c r="N7" s="34">
        <f>$J$9</f>
        <v>2837.04</v>
      </c>
      <c r="O7" s="34">
        <f>Q6*E8</f>
        <v>503</v>
      </c>
      <c r="P7" s="34">
        <f>N7-O7</f>
        <v>2334.04</v>
      </c>
      <c r="Q7" s="34">
        <f>Q6-P7</f>
        <v>7725.96</v>
      </c>
      <c r="R7" s="34">
        <f>P7*0.0082%*M7</f>
        <v>5.9331296799999995</v>
      </c>
      <c r="T7" s="13" t="s">
        <v>37</v>
      </c>
      <c r="U7" s="55">
        <f>P11*0.38%</f>
        <v>38.228015788999997</v>
      </c>
      <c r="V7" s="14"/>
    </row>
    <row r="8" spans="4:22" x14ac:dyDescent="0.35">
      <c r="D8" s="58" t="s">
        <v>3</v>
      </c>
      <c r="E8" s="62">
        <v>0.05</v>
      </c>
      <c r="F8" s="60" t="s">
        <v>5</v>
      </c>
      <c r="G8" s="2"/>
      <c r="H8" s="21" t="s">
        <v>35</v>
      </c>
      <c r="I8" s="35">
        <v>4</v>
      </c>
      <c r="J8" s="14"/>
      <c r="L8" s="23">
        <f>E13</f>
        <v>45896</v>
      </c>
      <c r="M8" s="24">
        <f>L8-L6</f>
        <v>62</v>
      </c>
      <c r="N8" s="34">
        <f t="shared" ref="N8:N10" si="0">$J$9</f>
        <v>2837.04</v>
      </c>
      <c r="O8" s="34">
        <f>Q7*E8</f>
        <v>386.298</v>
      </c>
      <c r="P8" s="34">
        <f t="shared" ref="P8" si="1">N8-O8</f>
        <v>2450.7420000000002</v>
      </c>
      <c r="Q8" s="34">
        <f t="shared" ref="Q8:Q10" si="2">Q7-P8</f>
        <v>5275.2179999999998</v>
      </c>
      <c r="R8" s="34">
        <f>P8*0.0082%*M8</f>
        <v>12.459572328000002</v>
      </c>
      <c r="T8" s="13"/>
      <c r="U8" s="56">
        <f>SUM(U6:U7)</f>
        <v>103.49634186632998</v>
      </c>
      <c r="V8" s="54"/>
    </row>
    <row r="9" spans="4:22" x14ac:dyDescent="0.35">
      <c r="D9" s="58" t="s">
        <v>30</v>
      </c>
      <c r="E9" s="63">
        <v>60</v>
      </c>
      <c r="F9" s="60"/>
      <c r="G9" s="2"/>
      <c r="H9" s="21" t="s">
        <v>17</v>
      </c>
      <c r="I9" s="35" t="s">
        <v>2</v>
      </c>
      <c r="J9" s="43">
        <v>2837.04</v>
      </c>
      <c r="L9" s="23">
        <f>E14</f>
        <v>45927</v>
      </c>
      <c r="M9" s="24">
        <f>L9-L6</f>
        <v>93</v>
      </c>
      <c r="N9" s="34">
        <f t="shared" si="0"/>
        <v>2837.04</v>
      </c>
      <c r="O9" s="34">
        <f>Q8*E8</f>
        <v>263.76089999999999</v>
      </c>
      <c r="P9" s="34">
        <f>N9-O9</f>
        <v>2573.2790999999997</v>
      </c>
      <c r="Q9" s="34">
        <f t="shared" si="2"/>
        <v>2701.9389000000001</v>
      </c>
      <c r="R9" s="34">
        <f>P9*0.0082%*M9</f>
        <v>19.623826416599996</v>
      </c>
      <c r="T9" s="13"/>
      <c r="V9" s="14"/>
    </row>
    <row r="10" spans="4:22" x14ac:dyDescent="0.35">
      <c r="D10" s="58" t="s">
        <v>1</v>
      </c>
      <c r="E10" s="64" t="s">
        <v>2</v>
      </c>
      <c r="F10" s="65"/>
      <c r="H10" s="13"/>
      <c r="J10" s="14"/>
      <c r="L10" s="23">
        <f>E15</f>
        <v>45957</v>
      </c>
      <c r="M10" s="24">
        <f>L10-L6</f>
        <v>123</v>
      </c>
      <c r="N10" s="34">
        <f t="shared" si="0"/>
        <v>2837.04</v>
      </c>
      <c r="O10" s="34">
        <f>Q9*E8</f>
        <v>135.09694500000001</v>
      </c>
      <c r="P10" s="34">
        <f t="shared" ref="P10" si="3">N10-O10</f>
        <v>2701.9430549999997</v>
      </c>
      <c r="Q10" s="34">
        <f t="shared" si="2"/>
        <v>-4.154999999627762E-3</v>
      </c>
      <c r="R10" s="34">
        <f>P10*0.0082%*M10</f>
        <v>27.251797652729998</v>
      </c>
      <c r="T10" s="13"/>
      <c r="V10" s="14"/>
    </row>
    <row r="11" spans="4:22" x14ac:dyDescent="0.35">
      <c r="D11" s="58" t="s">
        <v>8</v>
      </c>
      <c r="E11" s="66">
        <v>45834</v>
      </c>
      <c r="F11" s="65"/>
      <c r="H11" s="15"/>
      <c r="I11" s="7"/>
      <c r="J11" s="16"/>
      <c r="L11" s="21"/>
      <c r="M11" s="21"/>
      <c r="N11" s="26">
        <f>SUM(N6:N10)</f>
        <v>11348.16</v>
      </c>
      <c r="O11" s="27">
        <f>SUM(O6:O10)</f>
        <v>1288.155845</v>
      </c>
      <c r="P11" s="28">
        <f>SUM(P6:P10)</f>
        <v>10060.004154999999</v>
      </c>
      <c r="Q11" s="30"/>
      <c r="R11" s="28">
        <f>SUM(R6:R10)</f>
        <v>65.268326077329988</v>
      </c>
      <c r="T11" s="15"/>
      <c r="U11" s="7"/>
      <c r="V11" s="16"/>
    </row>
    <row r="12" spans="4:22" x14ac:dyDescent="0.35">
      <c r="D12" s="58" t="s">
        <v>19</v>
      </c>
      <c r="E12" s="67">
        <v>45865</v>
      </c>
      <c r="F12" s="60"/>
      <c r="G12" s="2"/>
      <c r="N12" s="6"/>
      <c r="O12" s="5"/>
      <c r="P12" s="5"/>
      <c r="Q12" s="5"/>
      <c r="U12" s="37"/>
      <c r="V12" s="38"/>
    </row>
    <row r="13" spans="4:22" x14ac:dyDescent="0.35">
      <c r="D13" s="58" t="s">
        <v>20</v>
      </c>
      <c r="E13" s="67">
        <v>45896</v>
      </c>
      <c r="F13" s="60"/>
      <c r="G13" s="2"/>
      <c r="N13" s="6"/>
      <c r="O13" s="5"/>
      <c r="P13" s="5"/>
      <c r="Q13" s="5"/>
    </row>
    <row r="14" spans="4:22" x14ac:dyDescent="0.35">
      <c r="D14" s="58" t="s">
        <v>21</v>
      </c>
      <c r="E14" s="67">
        <v>45927</v>
      </c>
      <c r="F14" s="60"/>
      <c r="G14" s="2"/>
      <c r="N14" s="6"/>
      <c r="O14" s="5"/>
      <c r="P14" s="5"/>
      <c r="Q14" s="5"/>
    </row>
    <row r="15" spans="4:22" x14ac:dyDescent="0.35">
      <c r="D15" s="58" t="s">
        <v>22</v>
      </c>
      <c r="E15" s="67">
        <v>45957</v>
      </c>
      <c r="F15" s="60"/>
      <c r="G15" s="2"/>
      <c r="N15" s="6"/>
      <c r="O15" s="5"/>
      <c r="P15" s="5"/>
      <c r="Q15" s="5"/>
    </row>
    <row r="16" spans="4:22" x14ac:dyDescent="0.35">
      <c r="D16" s="15"/>
      <c r="E16" s="7"/>
      <c r="F16" s="48"/>
      <c r="G16" s="2"/>
      <c r="H16" s="39"/>
      <c r="K16" s="5"/>
      <c r="L16" s="5"/>
      <c r="M16" s="40"/>
      <c r="N16" s="41"/>
      <c r="P16" s="42"/>
    </row>
    <row r="17" spans="4:17" x14ac:dyDescent="0.35">
      <c r="F17" s="2"/>
      <c r="G17" s="2"/>
      <c r="K17" s="5"/>
      <c r="L17" s="5"/>
    </row>
    <row r="18" spans="4:17" x14ac:dyDescent="0.35">
      <c r="D18" s="2"/>
      <c r="E18" s="2"/>
      <c r="F18" s="2"/>
      <c r="G18" s="2"/>
      <c r="H18" s="4"/>
    </row>
    <row r="19" spans="4:17" x14ac:dyDescent="0.35">
      <c r="D19" s="2"/>
      <c r="E19" s="2"/>
      <c r="F19" s="2"/>
      <c r="G19" s="2"/>
      <c r="H19" s="8"/>
    </row>
    <row r="20" spans="4:17" x14ac:dyDescent="0.35">
      <c r="H20" s="3"/>
    </row>
    <row r="31" spans="4:17" x14ac:dyDescent="0.35">
      <c r="N31" s="6"/>
      <c r="O31" s="5"/>
      <c r="P31" s="5"/>
      <c r="Q31" s="5"/>
    </row>
    <row r="32" spans="4:17" x14ac:dyDescent="0.35">
      <c r="L32" s="9"/>
      <c r="M32" s="10"/>
      <c r="N32" s="11"/>
      <c r="O32" s="12"/>
      <c r="P32" s="5"/>
      <c r="Q32" s="5"/>
    </row>
    <row r="33" spans="12:15" x14ac:dyDescent="0.35">
      <c r="L33" s="13" t="s">
        <v>32</v>
      </c>
      <c r="N33" s="31">
        <f>P16</f>
        <v>0</v>
      </c>
      <c r="O33" s="14"/>
    </row>
    <row r="34" spans="12:15" x14ac:dyDescent="0.35">
      <c r="L34" s="13" t="s">
        <v>33</v>
      </c>
      <c r="N34" s="32">
        <f>-E9</f>
        <v>-60</v>
      </c>
      <c r="O34" s="14"/>
    </row>
    <row r="35" spans="12:15" x14ac:dyDescent="0.35">
      <c r="L35" s="13" t="s">
        <v>29</v>
      </c>
      <c r="N35" s="32">
        <f>-U8</f>
        <v>-103.49634186632998</v>
      </c>
      <c r="O35" s="14"/>
    </row>
    <row r="36" spans="12:15" x14ac:dyDescent="0.35">
      <c r="L36" s="17" t="s">
        <v>34</v>
      </c>
      <c r="M36" s="18"/>
      <c r="N36" s="33">
        <f>N33+N34+N35+0.01</f>
        <v>-163.48634186633001</v>
      </c>
      <c r="O36" s="14"/>
    </row>
    <row r="37" spans="12:15" x14ac:dyDescent="0.35">
      <c r="L37" s="15"/>
      <c r="M37" s="7"/>
      <c r="N37" s="7"/>
      <c r="O37" s="16"/>
    </row>
  </sheetData>
  <mergeCells count="6">
    <mergeCell ref="T2:V2"/>
    <mergeCell ref="D2:F2"/>
    <mergeCell ref="D3:F3"/>
    <mergeCell ref="D4:F4"/>
    <mergeCell ref="H2:J2"/>
    <mergeCell ref="L2: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Prefixado_parcelado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2025-10-29T18:51:33Z</dcterms:modified>
</cp:coreProperties>
</file>